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rinna/sciebo/Manuscripts/2025_Sickinger_et_al_metall_microbiome/supplementary_material/"/>
    </mc:Choice>
  </mc:AlternateContent>
  <xr:revisionPtr revIDLastSave="0" documentId="13_ncr:1_{93FB242F-C78C-6C42-9A3A-2C2670AFB89B}" xr6:coauthVersionLast="47" xr6:coauthVersionMax="47" xr10:uidLastSave="{00000000-0000-0000-0000-000000000000}"/>
  <bookViews>
    <workbookView xWindow="14960" yWindow="500" windowWidth="31260" windowHeight="19400" activeTab="3" xr2:uid="{8BB9BF6C-E886-5B48-A969-D3B54F64229A}"/>
  </bookViews>
  <sheets>
    <sheet name="1 protein_bradford" sheetId="3" r:id="rId1"/>
    <sheet name="2 Co_ICP" sheetId="1" r:id="rId2"/>
    <sheet name="3 cobalt_protein" sheetId="4" r:id="rId3"/>
    <sheet name="4 Ni_ICP" sheetId="2" r:id="rId4"/>
    <sheet name="5 nickel_protein" sheetId="5" r:id="rId5"/>
    <sheet name="6 cobalt_stats" sheetId="7" r:id="rId6"/>
    <sheet name="7 nickel_stats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4" l="1"/>
  <c r="G10" i="4"/>
  <c r="H7" i="4"/>
  <c r="G19" i="3"/>
  <c r="I31" i="5" l="1"/>
  <c r="H31" i="5"/>
  <c r="I25" i="5"/>
  <c r="H25" i="5"/>
  <c r="G25" i="5"/>
  <c r="G26" i="5"/>
  <c r="G27" i="5"/>
  <c r="G28" i="5"/>
  <c r="F25" i="5"/>
  <c r="F26" i="5"/>
  <c r="F27" i="5"/>
  <c r="F28" i="5"/>
  <c r="F32" i="5"/>
  <c r="G32" i="5" s="1"/>
  <c r="F34" i="5"/>
  <c r="G34" i="5" s="1"/>
  <c r="H31" i="4"/>
  <c r="F34" i="4"/>
  <c r="G34" i="4"/>
  <c r="G30" i="4"/>
  <c r="G32" i="4"/>
  <c r="F30" i="4"/>
  <c r="D31" i="4"/>
  <c r="E48" i="3"/>
  <c r="F48" i="3"/>
  <c r="F83" i="3"/>
  <c r="F84" i="3"/>
  <c r="F87" i="3"/>
  <c r="F89" i="3"/>
  <c r="E83" i="3"/>
  <c r="E84" i="3"/>
  <c r="E87" i="3"/>
  <c r="E89" i="3"/>
  <c r="F82" i="3"/>
  <c r="E82" i="3"/>
  <c r="F81" i="3"/>
  <c r="E81" i="3"/>
  <c r="E78" i="3"/>
  <c r="F78" i="3"/>
  <c r="F80" i="3"/>
  <c r="E80" i="3"/>
  <c r="F50" i="3"/>
  <c r="F52" i="3"/>
  <c r="F44" i="3"/>
  <c r="E44" i="3"/>
  <c r="E50" i="3"/>
  <c r="E52" i="3"/>
  <c r="H7" i="5"/>
  <c r="I7" i="5"/>
  <c r="I2" i="5"/>
  <c r="G7" i="5"/>
  <c r="G8" i="5"/>
  <c r="G9" i="5"/>
  <c r="G10" i="5"/>
  <c r="G11" i="5"/>
  <c r="F7" i="5"/>
  <c r="F8" i="5"/>
  <c r="F9" i="5"/>
  <c r="F10" i="5"/>
  <c r="F11" i="5"/>
  <c r="F2" i="5"/>
  <c r="F62" i="3"/>
  <c r="F63" i="3"/>
  <c r="F64" i="3"/>
  <c r="F65" i="3"/>
  <c r="F66" i="3"/>
  <c r="E62" i="3"/>
  <c r="E63" i="3"/>
  <c r="E64" i="3"/>
  <c r="E65" i="3"/>
  <c r="E66" i="3"/>
  <c r="I19" i="5"/>
  <c r="I13" i="5"/>
  <c r="H19" i="5"/>
  <c r="G19" i="5"/>
  <c r="G20" i="5"/>
  <c r="G21" i="5"/>
  <c r="G22" i="5"/>
  <c r="G23" i="5"/>
  <c r="F19" i="5"/>
  <c r="F20" i="5"/>
  <c r="F21" i="5"/>
  <c r="F22" i="5"/>
  <c r="F23" i="5"/>
  <c r="F74" i="3"/>
  <c r="F75" i="3"/>
  <c r="F76" i="3"/>
  <c r="F77" i="3"/>
  <c r="E74" i="3"/>
  <c r="E75" i="3"/>
  <c r="E76" i="3"/>
  <c r="E77" i="3"/>
  <c r="F36" i="3"/>
  <c r="E36" i="3"/>
  <c r="F31" i="3"/>
  <c r="F32" i="3"/>
  <c r="F33" i="3"/>
  <c r="F34" i="3"/>
  <c r="F37" i="3"/>
  <c r="F38" i="3"/>
  <c r="F39" i="3"/>
  <c r="F40" i="3"/>
  <c r="E31" i="3"/>
  <c r="E32" i="3"/>
  <c r="E33" i="3"/>
  <c r="E34" i="3"/>
  <c r="E37" i="3"/>
  <c r="E38" i="3"/>
  <c r="E39" i="3"/>
  <c r="E40" i="3"/>
  <c r="F29" i="3"/>
  <c r="E26" i="3"/>
  <c r="E27" i="3"/>
  <c r="E28" i="3"/>
  <c r="E29" i="3"/>
  <c r="F25" i="3"/>
  <c r="F26" i="3"/>
  <c r="F27" i="3"/>
  <c r="F28" i="3"/>
  <c r="E25" i="3"/>
  <c r="I31" i="4" l="1"/>
  <c r="F69" i="3"/>
  <c r="F70" i="3"/>
  <c r="F71" i="3"/>
  <c r="F72" i="3"/>
  <c r="F68" i="3"/>
  <c r="E69" i="3"/>
  <c r="E70" i="3"/>
  <c r="E71" i="3"/>
  <c r="E72" i="3"/>
  <c r="E68" i="3"/>
  <c r="D49" i="1"/>
  <c r="D7" i="5"/>
  <c r="D8" i="5"/>
  <c r="D9" i="5"/>
  <c r="D10" i="5"/>
  <c r="D11" i="5"/>
  <c r="D13" i="5"/>
  <c r="F13" i="5" s="1"/>
  <c r="G13" i="5" s="1"/>
  <c r="D14" i="5"/>
  <c r="F14" i="5" s="1"/>
  <c r="G14" i="5" s="1"/>
  <c r="D15" i="5"/>
  <c r="F15" i="5" s="1"/>
  <c r="G15" i="5" s="1"/>
  <c r="D16" i="5"/>
  <c r="F16" i="5" s="1"/>
  <c r="G16" i="5" s="1"/>
  <c r="D17" i="5"/>
  <c r="F17" i="5" s="1"/>
  <c r="G17" i="5" s="1"/>
  <c r="D19" i="5"/>
  <c r="D20" i="5"/>
  <c r="D21" i="5"/>
  <c r="D22" i="5"/>
  <c r="D23" i="5"/>
  <c r="D25" i="5"/>
  <c r="D26" i="5"/>
  <c r="D27" i="5"/>
  <c r="D28" i="5"/>
  <c r="D29" i="5"/>
  <c r="D31" i="5"/>
  <c r="D32" i="5"/>
  <c r="D33" i="5"/>
  <c r="D34" i="5"/>
  <c r="D35" i="5"/>
  <c r="D37" i="5"/>
  <c r="D38" i="5"/>
  <c r="D39" i="5"/>
  <c r="D40" i="5"/>
  <c r="D41" i="5"/>
  <c r="G2" i="5"/>
  <c r="F2" i="4"/>
  <c r="D5" i="4"/>
  <c r="D3" i="4"/>
  <c r="D3" i="5"/>
  <c r="F3" i="5" s="1"/>
  <c r="G3" i="5" s="1"/>
  <c r="D4" i="5"/>
  <c r="F4" i="5" s="1"/>
  <c r="G4" i="5" s="1"/>
  <c r="D5" i="5"/>
  <c r="F5" i="5" s="1"/>
  <c r="G5" i="5" s="1"/>
  <c r="D2" i="5"/>
  <c r="D8" i="4"/>
  <c r="F8" i="4" s="1"/>
  <c r="G8" i="4" s="1"/>
  <c r="D9" i="4"/>
  <c r="F9" i="4" s="1"/>
  <c r="G9" i="4" s="1"/>
  <c r="D10" i="4"/>
  <c r="F10" i="4" s="1"/>
  <c r="D11" i="4"/>
  <c r="F11" i="4" s="1"/>
  <c r="D13" i="4"/>
  <c r="F13" i="4" s="1"/>
  <c r="G13" i="4" s="1"/>
  <c r="D14" i="4"/>
  <c r="F14" i="4" s="1"/>
  <c r="G14" i="4" s="1"/>
  <c r="D15" i="4"/>
  <c r="F15" i="4" s="1"/>
  <c r="G15" i="4" s="1"/>
  <c r="D16" i="4"/>
  <c r="F16" i="4" s="1"/>
  <c r="G16" i="4" s="1"/>
  <c r="D18" i="4"/>
  <c r="F18" i="4" s="1"/>
  <c r="G18" i="4" s="1"/>
  <c r="D19" i="4"/>
  <c r="F19" i="4" s="1"/>
  <c r="G19" i="4" s="1"/>
  <c r="D20" i="4"/>
  <c r="F20" i="4" s="1"/>
  <c r="G20" i="4" s="1"/>
  <c r="D21" i="4"/>
  <c r="F21" i="4" s="1"/>
  <c r="G21" i="4" s="1"/>
  <c r="D22" i="4"/>
  <c r="F22" i="4" s="1"/>
  <c r="G22" i="4" s="1"/>
  <c r="D24" i="4"/>
  <c r="D25" i="4"/>
  <c r="D26" i="4"/>
  <c r="F26" i="4" s="1"/>
  <c r="G26" i="4" s="1"/>
  <c r="D27" i="4"/>
  <c r="D28" i="4"/>
  <c r="D30" i="4"/>
  <c r="D32" i="4"/>
  <c r="F32" i="4" s="1"/>
  <c r="D33" i="4"/>
  <c r="D34" i="4"/>
  <c r="D36" i="4"/>
  <c r="D37" i="4"/>
  <c r="D38" i="4"/>
  <c r="D39" i="4"/>
  <c r="D40" i="4"/>
  <c r="D7" i="4"/>
  <c r="F7" i="4" s="1"/>
  <c r="G7" i="4" s="1"/>
  <c r="C51" i="2"/>
  <c r="C71" i="1"/>
  <c r="F4" i="4"/>
  <c r="C49" i="1"/>
  <c r="I18" i="4" l="1"/>
  <c r="H18" i="4"/>
  <c r="H13" i="4"/>
  <c r="I13" i="4"/>
  <c r="I7" i="4"/>
  <c r="H2" i="5"/>
  <c r="H13" i="5"/>
  <c r="D50" i="1"/>
  <c r="D51" i="1"/>
  <c r="D52" i="1"/>
  <c r="D53" i="1"/>
  <c r="D54" i="1"/>
  <c r="D55" i="1"/>
  <c r="D56" i="1"/>
  <c r="D57" i="1"/>
  <c r="D58" i="1"/>
  <c r="D59" i="1"/>
  <c r="N2" i="1"/>
  <c r="G4" i="4"/>
  <c r="G2" i="4"/>
  <c r="F3" i="4"/>
  <c r="G3" i="4" s="1"/>
  <c r="F5" i="4"/>
  <c r="G5" i="4" s="1"/>
  <c r="E3" i="3"/>
  <c r="F21" i="3"/>
  <c r="E21" i="3"/>
  <c r="F20" i="3"/>
  <c r="E20" i="3"/>
  <c r="F19" i="3"/>
  <c r="E19" i="3"/>
  <c r="F18" i="3"/>
  <c r="E18" i="3"/>
  <c r="F10" i="3"/>
  <c r="E10" i="3"/>
  <c r="F9" i="3"/>
  <c r="E9" i="3"/>
  <c r="F8" i="3"/>
  <c r="E8" i="3"/>
  <c r="F7" i="3"/>
  <c r="E7" i="3"/>
  <c r="F6" i="3"/>
  <c r="E6" i="3"/>
  <c r="F5" i="3"/>
  <c r="E5" i="3"/>
  <c r="F4" i="3"/>
  <c r="E4" i="3"/>
  <c r="F3" i="3"/>
  <c r="Q3" i="2"/>
  <c r="Q4" i="2"/>
  <c r="Q5" i="2"/>
  <c r="Q13" i="2"/>
  <c r="Q14" i="2"/>
  <c r="Q15" i="2"/>
  <c r="Q16" i="2"/>
  <c r="Q17" i="2"/>
  <c r="Q2" i="2"/>
  <c r="P14" i="2"/>
  <c r="P15" i="2"/>
  <c r="P16" i="2"/>
  <c r="P17" i="2"/>
  <c r="P13" i="2"/>
  <c r="P3" i="2"/>
  <c r="P4" i="2"/>
  <c r="P5" i="2"/>
  <c r="P2" i="2"/>
  <c r="I2" i="4" l="1"/>
  <c r="H2" i="4"/>
  <c r="D14" i="3"/>
  <c r="D13" i="3"/>
  <c r="D12" i="3"/>
  <c r="D61" i="1"/>
  <c r="G81" i="3" l="1"/>
  <c r="H81" i="3" s="1"/>
  <c r="G39" i="3"/>
  <c r="H39" i="3" s="1"/>
  <c r="G78" i="3"/>
  <c r="H78" i="3" s="1"/>
  <c r="G26" i="3"/>
  <c r="H26" i="3" s="1"/>
  <c r="G63" i="3"/>
  <c r="H63" i="3" s="1"/>
  <c r="G40" i="3"/>
  <c r="H40" i="3" s="1"/>
  <c r="G65" i="3"/>
  <c r="H65" i="3" s="1"/>
  <c r="G33" i="3"/>
  <c r="H33" i="3" s="1"/>
  <c r="G31" i="3"/>
  <c r="H31" i="3" s="1"/>
  <c r="G52" i="3"/>
  <c r="H52" i="3" s="1"/>
  <c r="G84" i="3"/>
  <c r="H84" i="3" s="1"/>
  <c r="G83" i="3"/>
  <c r="H83" i="3" s="1"/>
  <c r="G25" i="3"/>
  <c r="H25" i="3" s="1"/>
  <c r="G28" i="3"/>
  <c r="H28" i="3" s="1"/>
  <c r="G37" i="3"/>
  <c r="H37" i="3" s="1"/>
  <c r="G74" i="3"/>
  <c r="H74" i="3" s="1"/>
  <c r="G87" i="3"/>
  <c r="H87" i="3" s="1"/>
  <c r="G38" i="3"/>
  <c r="H38" i="3" s="1"/>
  <c r="G80" i="3"/>
  <c r="H80" i="3" s="1"/>
  <c r="G34" i="3"/>
  <c r="H34" i="3" s="1"/>
  <c r="G50" i="3"/>
  <c r="H50" i="3" s="1"/>
  <c r="G76" i="3"/>
  <c r="H76" i="3" s="1"/>
  <c r="G82" i="3"/>
  <c r="H82" i="3" s="1"/>
  <c r="G32" i="3"/>
  <c r="H32" i="3" s="1"/>
  <c r="G29" i="3"/>
  <c r="H29" i="3" s="1"/>
  <c r="G44" i="3"/>
  <c r="H44" i="3" s="1"/>
  <c r="G77" i="3"/>
  <c r="H77" i="3" s="1"/>
  <c r="G75" i="3"/>
  <c r="H75" i="3" s="1"/>
  <c r="G62" i="3"/>
  <c r="H62" i="3" s="1"/>
  <c r="G64" i="3"/>
  <c r="H64" i="3" s="1"/>
  <c r="G48" i="3"/>
  <c r="H48" i="3" s="1"/>
  <c r="G36" i="3"/>
  <c r="H36" i="3" s="1"/>
  <c r="G89" i="3"/>
  <c r="H89" i="3" s="1"/>
  <c r="G66" i="3"/>
  <c r="H66" i="3" s="1"/>
  <c r="G27" i="3"/>
  <c r="H27" i="3" s="1"/>
  <c r="G69" i="3"/>
  <c r="H69" i="3" s="1"/>
  <c r="G68" i="3"/>
  <c r="H68" i="3" s="1"/>
  <c r="G70" i="3"/>
  <c r="H70" i="3" s="1"/>
  <c r="G71" i="3"/>
  <c r="H71" i="3" s="1"/>
  <c r="G72" i="3"/>
  <c r="H72" i="3" s="1"/>
  <c r="G18" i="3"/>
  <c r="H18" i="3" s="1"/>
  <c r="H19" i="3"/>
  <c r="G21" i="3"/>
  <c r="H21" i="3" s="1"/>
  <c r="G20" i="3"/>
  <c r="H20" i="3" s="1"/>
  <c r="N7" i="1" l="1"/>
  <c r="N8" i="1"/>
  <c r="N9" i="1"/>
  <c r="N10" i="1"/>
  <c r="N11" i="1"/>
  <c r="N13" i="1"/>
  <c r="N14" i="1"/>
  <c r="N15" i="1"/>
  <c r="N16" i="1"/>
  <c r="N18" i="1"/>
  <c r="N19" i="1"/>
  <c r="N20" i="1"/>
  <c r="N21" i="1"/>
  <c r="N22" i="1"/>
  <c r="N24" i="1"/>
  <c r="N25" i="1"/>
  <c r="N26" i="1"/>
  <c r="N27" i="1"/>
  <c r="N28" i="1"/>
  <c r="N30" i="1"/>
  <c r="N31" i="1"/>
  <c r="N32" i="1"/>
  <c r="N33" i="1"/>
  <c r="N34" i="1"/>
  <c r="N36" i="1"/>
  <c r="N37" i="1"/>
  <c r="N38" i="1"/>
  <c r="N39" i="1"/>
  <c r="N40" i="1"/>
  <c r="D63" i="1"/>
  <c r="D62" i="1"/>
  <c r="D72" i="1"/>
  <c r="D73" i="1"/>
  <c r="D74" i="1"/>
  <c r="D75" i="1"/>
  <c r="D76" i="1"/>
  <c r="D77" i="1"/>
  <c r="D78" i="1"/>
  <c r="D79" i="1"/>
  <c r="D80" i="1"/>
  <c r="D71" i="1"/>
  <c r="B71" i="1"/>
  <c r="N3" i="1"/>
  <c r="N4" i="1"/>
  <c r="N5" i="1"/>
  <c r="E3" i="1"/>
  <c r="E4" i="1"/>
  <c r="E5" i="1"/>
  <c r="E2" i="1"/>
  <c r="E13" i="2"/>
  <c r="D76" i="2"/>
  <c r="D77" i="2"/>
  <c r="D78" i="2"/>
  <c r="D79" i="2"/>
  <c r="D80" i="2"/>
  <c r="D81" i="2"/>
  <c r="D82" i="2"/>
  <c r="D83" i="2"/>
  <c r="D84" i="2"/>
  <c r="D85" i="2"/>
  <c r="C75" i="2"/>
  <c r="B75" i="2"/>
  <c r="E3" i="2"/>
  <c r="E4" i="2"/>
  <c r="E5" i="2"/>
  <c r="E7" i="2"/>
  <c r="E8" i="2"/>
  <c r="E9" i="2"/>
  <c r="E10" i="2"/>
  <c r="E11" i="2"/>
  <c r="E14" i="2"/>
  <c r="E15" i="2"/>
  <c r="E16" i="2"/>
  <c r="E17" i="2"/>
  <c r="E19" i="2"/>
  <c r="E20" i="2"/>
  <c r="E21" i="2"/>
  <c r="E22" i="2"/>
  <c r="E23" i="2"/>
  <c r="E25" i="2"/>
  <c r="E26" i="2"/>
  <c r="E27" i="2"/>
  <c r="E28" i="2"/>
  <c r="E29" i="2"/>
  <c r="E31" i="2"/>
  <c r="E32" i="2"/>
  <c r="E33" i="2"/>
  <c r="E34" i="2"/>
  <c r="E35" i="2"/>
  <c r="E37" i="2"/>
  <c r="E38" i="2"/>
  <c r="E39" i="2"/>
  <c r="E40" i="2"/>
  <c r="E41" i="2"/>
  <c r="E2" i="2"/>
  <c r="D52" i="2"/>
  <c r="D53" i="2"/>
  <c r="D54" i="2"/>
  <c r="D55" i="2"/>
  <c r="D56" i="2"/>
  <c r="D57" i="2"/>
  <c r="D58" i="2"/>
  <c r="D59" i="2"/>
  <c r="D60" i="2"/>
  <c r="D61" i="2"/>
  <c r="B51" i="2"/>
  <c r="O5" i="1" l="1"/>
  <c r="P5" i="1" s="1"/>
  <c r="Q5" i="1" s="1"/>
  <c r="O2" i="1"/>
  <c r="P2" i="1" s="1"/>
  <c r="Q2" i="1" s="1"/>
  <c r="O4" i="1"/>
  <c r="P4" i="1" s="1"/>
  <c r="Q4" i="1" s="1"/>
  <c r="D82" i="1"/>
  <c r="D84" i="1"/>
  <c r="D83" i="1"/>
  <c r="O21" i="1" s="1"/>
  <c r="P21" i="1" s="1"/>
  <c r="Q21" i="1" s="1"/>
  <c r="F2" i="1"/>
  <c r="G2" i="1" s="1"/>
  <c r="H2" i="1" s="1"/>
  <c r="F5" i="1"/>
  <c r="G5" i="1" s="1"/>
  <c r="H5" i="1" s="1"/>
  <c r="F4" i="1"/>
  <c r="G4" i="1" s="1"/>
  <c r="H4" i="1" s="1"/>
  <c r="F3" i="1"/>
  <c r="G3" i="1" s="1"/>
  <c r="H3" i="1" s="1"/>
  <c r="O3" i="1"/>
  <c r="P3" i="1" s="1"/>
  <c r="Q3" i="1" s="1"/>
  <c r="D51" i="2"/>
  <c r="D63" i="2" s="1"/>
  <c r="D75" i="2"/>
  <c r="D88" i="2" s="1"/>
  <c r="D87" i="2"/>
  <c r="D89" i="2"/>
  <c r="D65" i="2" l="1"/>
  <c r="O11" i="1"/>
  <c r="P11" i="1" s="1"/>
  <c r="Q11" i="1" s="1"/>
  <c r="O40" i="1"/>
  <c r="P40" i="1" s="1"/>
  <c r="Q40" i="1" s="1"/>
  <c r="O13" i="1"/>
  <c r="P13" i="1" s="1"/>
  <c r="Q13" i="1" s="1"/>
  <c r="O7" i="1"/>
  <c r="P7" i="1" s="1"/>
  <c r="Q7" i="1" s="1"/>
  <c r="O22" i="1"/>
  <c r="P22" i="1" s="1"/>
  <c r="Q22" i="1" s="1"/>
  <c r="O31" i="1"/>
  <c r="P31" i="1" s="1"/>
  <c r="Q31" i="1" s="1"/>
  <c r="O32" i="1"/>
  <c r="P32" i="1" s="1"/>
  <c r="Q32" i="1" s="1"/>
  <c r="D64" i="2"/>
  <c r="O34" i="2" s="1"/>
  <c r="P34" i="2" s="1"/>
  <c r="Q34" i="2" s="1"/>
  <c r="F10" i="1"/>
  <c r="G10" i="1" s="1"/>
  <c r="H10" i="1" s="1"/>
  <c r="F20" i="1"/>
  <c r="G20" i="1" s="1"/>
  <c r="H20" i="1" s="1"/>
  <c r="F30" i="1"/>
  <c r="G30" i="1" s="1"/>
  <c r="H30" i="1" s="1"/>
  <c r="F39" i="1"/>
  <c r="G39" i="1" s="1"/>
  <c r="H39" i="1" s="1"/>
  <c r="O36" i="1"/>
  <c r="P36" i="1" s="1"/>
  <c r="Q36" i="1" s="1"/>
  <c r="F25" i="1"/>
  <c r="G25" i="1" s="1"/>
  <c r="H25" i="1" s="1"/>
  <c r="O18" i="1"/>
  <c r="P18" i="1" s="1"/>
  <c r="Q18" i="1" s="1"/>
  <c r="O37" i="1"/>
  <c r="P37" i="1" s="1"/>
  <c r="Q37" i="1" s="1"/>
  <c r="F36" i="1"/>
  <c r="G36" i="1" s="1"/>
  <c r="H36" i="1" s="1"/>
  <c r="O19" i="1"/>
  <c r="P19" i="1" s="1"/>
  <c r="Q19" i="1" s="1"/>
  <c r="O38" i="1"/>
  <c r="P38" i="1" s="1"/>
  <c r="Q38" i="1" s="1"/>
  <c r="F37" i="1"/>
  <c r="G37" i="1" s="1"/>
  <c r="H37" i="1" s="1"/>
  <c r="F28" i="1"/>
  <c r="G28" i="1" s="1"/>
  <c r="H28" i="1" s="1"/>
  <c r="F11" i="1"/>
  <c r="G11" i="1" s="1"/>
  <c r="H11" i="1" s="1"/>
  <c r="F21" i="1"/>
  <c r="G21" i="1" s="1"/>
  <c r="H21" i="1" s="1"/>
  <c r="F31" i="1"/>
  <c r="G31" i="1" s="1"/>
  <c r="H31" i="1" s="1"/>
  <c r="F40" i="1"/>
  <c r="G40" i="1" s="1"/>
  <c r="H40" i="1" s="1"/>
  <c r="O26" i="1"/>
  <c r="P26" i="1" s="1"/>
  <c r="Q26" i="1" s="1"/>
  <c r="F34" i="1"/>
  <c r="G34" i="1" s="1"/>
  <c r="H34" i="1" s="1"/>
  <c r="O8" i="1"/>
  <c r="P8" i="1" s="1"/>
  <c r="Q8" i="1" s="1"/>
  <c r="O27" i="1"/>
  <c r="P27" i="1" s="1"/>
  <c r="Q27" i="1" s="1"/>
  <c r="F26" i="1"/>
  <c r="G26" i="1" s="1"/>
  <c r="H26" i="1" s="1"/>
  <c r="O28" i="1"/>
  <c r="P28" i="1" s="1"/>
  <c r="Q28" i="1" s="1"/>
  <c r="F8" i="1"/>
  <c r="G8" i="1" s="1"/>
  <c r="H8" i="1" s="1"/>
  <c r="O39" i="1"/>
  <c r="P39" i="1" s="1"/>
  <c r="Q39" i="1" s="1"/>
  <c r="F13" i="1"/>
  <c r="G13" i="1" s="1"/>
  <c r="H13" i="1" s="1"/>
  <c r="F22" i="1"/>
  <c r="G22" i="1" s="1"/>
  <c r="H22" i="1" s="1"/>
  <c r="F32" i="1"/>
  <c r="G32" i="1" s="1"/>
  <c r="H32" i="1" s="1"/>
  <c r="F7" i="1"/>
  <c r="G7" i="1" s="1"/>
  <c r="H7" i="1" s="1"/>
  <c r="O16" i="1"/>
  <c r="P16" i="1" s="1"/>
  <c r="Q16" i="1" s="1"/>
  <c r="F15" i="1"/>
  <c r="G15" i="1" s="1"/>
  <c r="H15" i="1" s="1"/>
  <c r="F16" i="1"/>
  <c r="G16" i="1" s="1"/>
  <c r="H16" i="1" s="1"/>
  <c r="F18" i="1"/>
  <c r="G18" i="1" s="1"/>
  <c r="H18" i="1" s="1"/>
  <c r="O30" i="1"/>
  <c r="P30" i="1" s="1"/>
  <c r="Q30" i="1" s="1"/>
  <c r="F19" i="1"/>
  <c r="G19" i="1" s="1"/>
  <c r="H19" i="1" s="1"/>
  <c r="O15" i="1"/>
  <c r="P15" i="1" s="1"/>
  <c r="Q15" i="1" s="1"/>
  <c r="O25" i="1"/>
  <c r="P25" i="1" s="1"/>
  <c r="Q25" i="1" s="1"/>
  <c r="O34" i="1"/>
  <c r="P34" i="1" s="1"/>
  <c r="Q34" i="1" s="1"/>
  <c r="F14" i="1"/>
  <c r="G14" i="1" s="1"/>
  <c r="H14" i="1" s="1"/>
  <c r="F24" i="1"/>
  <c r="G24" i="1" s="1"/>
  <c r="H24" i="1" s="1"/>
  <c r="F33" i="1"/>
  <c r="G33" i="1" s="1"/>
  <c r="H33" i="1" s="1"/>
  <c r="O9" i="1"/>
  <c r="P9" i="1" s="1"/>
  <c r="Q9" i="1" s="1"/>
  <c r="F27" i="1"/>
  <c r="G27" i="1" s="1"/>
  <c r="H27" i="1" s="1"/>
  <c r="O10" i="1"/>
  <c r="P10" i="1" s="1"/>
  <c r="Q10" i="1" s="1"/>
  <c r="O20" i="1"/>
  <c r="P20" i="1" s="1"/>
  <c r="Q20" i="1" s="1"/>
  <c r="F9" i="1"/>
  <c r="G9" i="1" s="1"/>
  <c r="H9" i="1" s="1"/>
  <c r="F38" i="1"/>
  <c r="G38" i="1" s="1"/>
  <c r="H38" i="1" s="1"/>
  <c r="O14" i="1"/>
  <c r="P14" i="1" s="1"/>
  <c r="Q14" i="1" s="1"/>
  <c r="O24" i="1"/>
  <c r="P24" i="1" s="1"/>
  <c r="Q24" i="1" s="1"/>
  <c r="O33" i="1"/>
  <c r="P33" i="1" s="1"/>
  <c r="Q33" i="1" s="1"/>
  <c r="O3" i="2"/>
  <c r="O2" i="2"/>
  <c r="O5" i="2"/>
  <c r="O4" i="2"/>
  <c r="F4" i="2"/>
  <c r="G4" i="2" s="1"/>
  <c r="H4" i="2" s="1"/>
  <c r="F5" i="2"/>
  <c r="G5" i="2" s="1"/>
  <c r="H5" i="2" s="1"/>
  <c r="F3" i="2"/>
  <c r="G3" i="2" s="1"/>
  <c r="H3" i="2" s="1"/>
  <c r="F2" i="2"/>
  <c r="G2" i="2" s="1"/>
  <c r="H2" i="2" s="1"/>
  <c r="O13" i="2"/>
  <c r="O17" i="2"/>
  <c r="O16" i="2"/>
  <c r="O15" i="2"/>
  <c r="O14" i="2"/>
  <c r="F14" i="2"/>
  <c r="G14" i="2" s="1"/>
  <c r="H14" i="2" s="1"/>
  <c r="F15" i="2"/>
  <c r="G15" i="2" s="1"/>
  <c r="H15" i="2" s="1"/>
  <c r="F13" i="2"/>
  <c r="G13" i="2" s="1"/>
  <c r="H13" i="2" s="1"/>
  <c r="F16" i="2"/>
  <c r="G16" i="2" s="1"/>
  <c r="H16" i="2" s="1"/>
  <c r="F17" i="2"/>
  <c r="G17" i="2" s="1"/>
  <c r="H17" i="2" s="1"/>
  <c r="F7" i="2" l="1"/>
  <c r="G7" i="2" s="1"/>
  <c r="H7" i="2" s="1"/>
  <c r="O8" i="2"/>
  <c r="P8" i="2" s="1"/>
  <c r="Q8" i="2" s="1"/>
  <c r="F25" i="2"/>
  <c r="G25" i="2" s="1"/>
  <c r="H25" i="2" s="1"/>
  <c r="O40" i="2"/>
  <c r="P40" i="2" s="1"/>
  <c r="Q40" i="2" s="1"/>
  <c r="F21" i="2"/>
  <c r="G21" i="2" s="1"/>
  <c r="H21" i="2" s="1"/>
  <c r="O20" i="2"/>
  <c r="P20" i="2" s="1"/>
  <c r="Q20" i="2" s="1"/>
  <c r="O35" i="2"/>
  <c r="P35" i="2" s="1"/>
  <c r="Q35" i="2" s="1"/>
  <c r="F29" i="2"/>
  <c r="G29" i="2" s="1"/>
  <c r="H29" i="2" s="1"/>
  <c r="F19" i="2"/>
  <c r="G19" i="2" s="1"/>
  <c r="H19" i="2" s="1"/>
  <c r="F26" i="2"/>
  <c r="G26" i="2" s="1"/>
  <c r="H26" i="2" s="1"/>
  <c r="O28" i="2"/>
  <c r="P28" i="2" s="1"/>
  <c r="Q28" i="2" s="1"/>
  <c r="O9" i="2"/>
  <c r="P9" i="2" s="1"/>
  <c r="Q9" i="2" s="1"/>
  <c r="F41" i="2"/>
  <c r="G41" i="2" s="1"/>
  <c r="H41" i="2" s="1"/>
  <c r="F32" i="2"/>
  <c r="G32" i="2" s="1"/>
  <c r="H32" i="2" s="1"/>
  <c r="O33" i="2"/>
  <c r="P33" i="2" s="1"/>
  <c r="Q33" i="2" s="1"/>
  <c r="F33" i="2"/>
  <c r="G33" i="2" s="1"/>
  <c r="H33" i="2" s="1"/>
  <c r="F27" i="2"/>
  <c r="G27" i="2" s="1"/>
  <c r="H27" i="2" s="1"/>
  <c r="O25" i="2"/>
  <c r="P25" i="2" s="1"/>
  <c r="Q25" i="2" s="1"/>
  <c r="O19" i="2"/>
  <c r="P19" i="2" s="1"/>
  <c r="Q19" i="2" s="1"/>
  <c r="O41" i="2"/>
  <c r="P41" i="2" s="1"/>
  <c r="Q41" i="2" s="1"/>
  <c r="O10" i="2"/>
  <c r="P10" i="2" s="1"/>
  <c r="Q10" i="2" s="1"/>
  <c r="F11" i="2"/>
  <c r="G11" i="2" s="1"/>
  <c r="H11" i="2" s="1"/>
  <c r="O32" i="2"/>
  <c r="P32" i="2" s="1"/>
  <c r="Q32" i="2" s="1"/>
  <c r="F35" i="2"/>
  <c r="G35" i="2" s="1"/>
  <c r="H35" i="2" s="1"/>
  <c r="F20" i="2"/>
  <c r="G20" i="2" s="1"/>
  <c r="H20" i="2" s="1"/>
  <c r="O39" i="2"/>
  <c r="P39" i="2" s="1"/>
  <c r="Q39" i="2" s="1"/>
  <c r="O29" i="2"/>
  <c r="P29" i="2" s="1"/>
  <c r="Q29" i="2" s="1"/>
  <c r="O21" i="2"/>
  <c r="P21" i="2" s="1"/>
  <c r="Q21" i="2" s="1"/>
  <c r="O11" i="2"/>
  <c r="P11" i="2" s="1"/>
  <c r="Q11" i="2" s="1"/>
  <c r="F28" i="2"/>
  <c r="G28" i="2" s="1"/>
  <c r="H28" i="2" s="1"/>
  <c r="F37" i="2"/>
  <c r="G37" i="2" s="1"/>
  <c r="H37" i="2" s="1"/>
  <c r="O37" i="2"/>
  <c r="P37" i="2" s="1"/>
  <c r="Q37" i="2" s="1"/>
  <c r="O31" i="2"/>
  <c r="P31" i="2" s="1"/>
  <c r="Q31" i="2" s="1"/>
  <c r="O22" i="2"/>
  <c r="P22" i="2" s="1"/>
  <c r="Q22" i="2" s="1"/>
  <c r="F40" i="2"/>
  <c r="G40" i="2" s="1"/>
  <c r="H40" i="2" s="1"/>
  <c r="O38" i="2"/>
  <c r="P38" i="2" s="1"/>
  <c r="Q38" i="2" s="1"/>
  <c r="F22" i="2"/>
  <c r="G22" i="2" s="1"/>
  <c r="H22" i="2" s="1"/>
  <c r="O27" i="2"/>
  <c r="P27" i="2" s="1"/>
  <c r="Q27" i="2" s="1"/>
  <c r="O7" i="2"/>
  <c r="P7" i="2" s="1"/>
  <c r="Q7" i="2" s="1"/>
  <c r="F23" i="2"/>
  <c r="G23" i="2" s="1"/>
  <c r="H23" i="2" s="1"/>
  <c r="F38" i="2"/>
  <c r="G38" i="2" s="1"/>
  <c r="H38" i="2" s="1"/>
  <c r="F31" i="2"/>
  <c r="G31" i="2" s="1"/>
  <c r="H31" i="2" s="1"/>
  <c r="F10" i="2"/>
  <c r="G10" i="2" s="1"/>
  <c r="H10" i="2" s="1"/>
  <c r="F8" i="2"/>
  <c r="G8" i="2" s="1"/>
  <c r="H8" i="2" s="1"/>
  <c r="F34" i="2"/>
  <c r="G34" i="2" s="1"/>
  <c r="H34" i="2" s="1"/>
  <c r="F39" i="2"/>
  <c r="G39" i="2" s="1"/>
  <c r="H39" i="2" s="1"/>
  <c r="F9" i="2"/>
  <c r="G9" i="2" s="1"/>
  <c r="H9" i="2" s="1"/>
  <c r="O26" i="2"/>
  <c r="P26" i="2" s="1"/>
  <c r="Q26" i="2" s="1"/>
  <c r="O23" i="2"/>
  <c r="P23" i="2" s="1"/>
  <c r="Q23" i="2" s="1"/>
</calcChain>
</file>

<file path=xl/sharedStrings.xml><?xml version="1.0" encoding="utf-8"?>
<sst xmlns="http://schemas.openxmlformats.org/spreadsheetml/2006/main" count="826" uniqueCount="342">
  <si>
    <t>Gewicht der Schnecke [µg]</t>
  </si>
  <si>
    <t>Protein [µg/125µL]</t>
  </si>
  <si>
    <t>µg Ni pro µg Protein der Schecke</t>
  </si>
  <si>
    <t>pg Ni pro µg Protein der Schecke</t>
  </si>
  <si>
    <t>blank</t>
  </si>
  <si>
    <t>c [µg/L]</t>
  </si>
  <si>
    <t>Area Y</t>
  </si>
  <si>
    <t>Area Ni231</t>
  </si>
  <si>
    <t>Ratio Ni231/Y</t>
  </si>
  <si>
    <t>m</t>
  </si>
  <si>
    <t>b</t>
  </si>
  <si>
    <t>r</t>
  </si>
  <si>
    <t>c (Ni 231) [µg/L]</t>
  </si>
  <si>
    <t>27.01.</t>
  </si>
  <si>
    <t>14.03.</t>
  </si>
  <si>
    <t>Area Co231</t>
  </si>
  <si>
    <t>Ratio Co231/Y</t>
  </si>
  <si>
    <t>c (Co 238) [µg/L]</t>
  </si>
  <si>
    <t>Ratio Co238/Y</t>
  </si>
  <si>
    <t>c (Ni 231)*dilution [µg/L]</t>
  </si>
  <si>
    <t>c (Co 238)*dilution [µg/L]</t>
  </si>
  <si>
    <t>22.02.</t>
  </si>
  <si>
    <t>c (Co 238) [µg/µl]</t>
  </si>
  <si>
    <t>c (Ni 231) [µg/µl]</t>
  </si>
  <si>
    <t>absorbance nm</t>
  </si>
  <si>
    <t>mean</t>
  </si>
  <si>
    <t>K1</t>
  </si>
  <si>
    <t>K2</t>
  </si>
  <si>
    <t>K3</t>
  </si>
  <si>
    <t>K4</t>
  </si>
  <si>
    <t>c [µg/125µL]</t>
  </si>
  <si>
    <t>c [µg/mL]</t>
  </si>
  <si>
    <t>26.06.</t>
  </si>
  <si>
    <t>Cobalt</t>
  </si>
  <si>
    <t>Nickel</t>
  </si>
  <si>
    <t>3,7 mg/L</t>
  </si>
  <si>
    <t>11,12 mg/L</t>
  </si>
  <si>
    <t>18,53 mg/L</t>
  </si>
  <si>
    <t>32,11 mg/L</t>
  </si>
  <si>
    <t>247 mg/L</t>
  </si>
  <si>
    <t>14,82 mg/L</t>
  </si>
  <si>
    <t>37,05 mg/L</t>
  </si>
  <si>
    <t>395,2 mg/L</t>
  </si>
  <si>
    <t>survived</t>
  </si>
  <si>
    <t>mean pg Co / µg Protein slug</t>
  </si>
  <si>
    <t>mean pg Ni / µg Protein slug</t>
  </si>
  <si>
    <t>control</t>
  </si>
  <si>
    <t>Df</t>
  </si>
  <si>
    <t>F value</t>
  </si>
  <si>
    <t>Pr(&gt;F)</t>
  </si>
  <si>
    <t>ICP c(Co)</t>
  </si>
  <si>
    <t>c(Co) normalized to protein</t>
  </si>
  <si>
    <t>c(Ni) normalized to protein</t>
  </si>
  <si>
    <t>Post hoc</t>
  </si>
  <si>
    <t>1</t>
  </si>
  <si>
    <t>3.7 mg/L</t>
  </si>
  <si>
    <t>11.12 mg/L</t>
  </si>
  <si>
    <t>18.53 mg/L</t>
  </si>
  <si>
    <t>24.7 mg/L</t>
  </si>
  <si>
    <t>32.11 mg/L</t>
  </si>
  <si>
    <t>35.08 mg/L</t>
  </si>
  <si>
    <t>14.82 mg/L</t>
  </si>
  <si>
    <t>37.05 mg/L</t>
  </si>
  <si>
    <t>395.2 mg/L</t>
  </si>
  <si>
    <t>Signif. Codes: p &lt; 0.0005 ‘***’, p &lt; 0.005 ‘**’, p &lt;  0.05 ‘*’</t>
  </si>
  <si>
    <t>Normal Distribution</t>
  </si>
  <si>
    <t>Shapiro Wilk Test</t>
  </si>
  <si>
    <t>W</t>
  </si>
  <si>
    <t>p value</t>
  </si>
  <si>
    <t>normally distributed</t>
  </si>
  <si>
    <t>True</t>
  </si>
  <si>
    <t>False</t>
  </si>
  <si>
    <t>Homogeneity of Variances</t>
  </si>
  <si>
    <t xml:space="preserve">Levene's Test </t>
  </si>
  <si>
    <t>homogeneity of variances</t>
  </si>
  <si>
    <t>0.6254</t>
  </si>
  <si>
    <t>5.756e-08 ***</t>
  </si>
  <si>
    <t xml:space="preserve">Bartlett's Test </t>
  </si>
  <si>
    <t>K-squared</t>
  </si>
  <si>
    <t>df</t>
  </si>
  <si>
    <t>0.1735</t>
  </si>
  <si>
    <t>37.658</t>
  </si>
  <si>
    <t>3.34e-08</t>
  </si>
  <si>
    <t>Kruskal Wallis Test</t>
  </si>
  <si>
    <t>chi-squared</t>
  </si>
  <si>
    <t>6</t>
  </si>
  <si>
    <t>Dunn's test with Bonferroni correction</t>
  </si>
  <si>
    <t>mean differences</t>
  </si>
  <si>
    <t>-4.393724</t>
  </si>
  <si>
    <t>0.0001 ***</t>
  </si>
  <si>
    <t>-2.235403</t>
  </si>
  <si>
    <t>0.2666</t>
  </si>
  <si>
    <t>-3.561229</t>
  </si>
  <si>
    <t>0.0039 **</t>
  </si>
  <si>
    <t>-1.462544</t>
  </si>
  <si>
    <t>-2.574568</t>
  </si>
  <si>
    <t>2.289244</t>
  </si>
  <si>
    <t>0.2317</t>
  </si>
  <si>
    <t>0.882994</t>
  </si>
  <si>
    <t>3.859012</t>
  </si>
  <si>
    <t>0.0012 **</t>
  </si>
  <si>
    <t>2.852066</t>
  </si>
  <si>
    <t>0.0456 *</t>
  </si>
  <si>
    <t>1.929506</t>
  </si>
  <si>
    <t>0.5635</t>
  </si>
  <si>
    <t>-1.406250</t>
  </si>
  <si>
    <t>1.569767</t>
  </si>
  <si>
    <t>0.693745</t>
  </si>
  <si>
    <t>-0.359738</t>
  </si>
  <si>
    <t>2.976018</t>
  </si>
  <si>
    <t>0.0307 *</t>
  </si>
  <si>
    <t>2.019571</t>
  </si>
  <si>
    <t>0.4560</t>
  </si>
  <si>
    <t>1.046511</t>
  </si>
  <si>
    <t>-0.786245</t>
  </si>
  <si>
    <t>-1.929506</t>
  </si>
  <si>
    <t>-1.032910</t>
  </si>
  <si>
    <t>-2.317931</t>
  </si>
  <si>
    <t>0.0614</t>
  </si>
  <si>
    <t>-3.602143</t>
  </si>
  <si>
    <t>0.0009 **</t>
  </si>
  <si>
    <t>-0.963363</t>
  </si>
  <si>
    <t>-2.250925</t>
  </si>
  <si>
    <t>0.0732</t>
  </si>
  <si>
    <t>-1.158829</t>
  </si>
  <si>
    <t>0.7396</t>
  </si>
  <si>
    <t>4.925e-05 ***</t>
  </si>
  <si>
    <t>ICP c(Ni)</t>
  </si>
  <si>
    <t>0.53812</t>
  </si>
  <si>
    <t>3.439e-09 ***</t>
  </si>
  <si>
    <t>0.07814</t>
  </si>
  <si>
    <t>30.384</t>
  </si>
  <si>
    <t>3.322e-05 ***</t>
  </si>
  <si>
    <t>-4.416039</t>
  </si>
  <si>
    <t xml:space="preserve">-1.871202  </t>
  </si>
  <si>
    <t>0.6438</t>
  </si>
  <si>
    <t xml:space="preserve">-3.667557   </t>
  </si>
  <si>
    <t>0.0026 **</t>
  </si>
  <si>
    <t xml:space="preserve">-2.559805   </t>
  </si>
  <si>
    <t>0.11</t>
  </si>
  <si>
    <t xml:space="preserve">-2.080777   </t>
  </si>
  <si>
    <t>0.3933</t>
  </si>
  <si>
    <t>2.699206</t>
  </si>
  <si>
    <t>0.073</t>
  </si>
  <si>
    <t xml:space="preserve">0.793884  </t>
  </si>
  <si>
    <t xml:space="preserve">1.968832  </t>
  </si>
  <si>
    <t>0.5142</t>
  </si>
  <si>
    <t xml:space="preserve">3.969420   </t>
  </si>
  <si>
    <t>0.0008 **</t>
  </si>
  <si>
    <t xml:space="preserve">2.476918  </t>
  </si>
  <si>
    <t>0.1391</t>
  </si>
  <si>
    <t>-1.905322</t>
  </si>
  <si>
    <t>0.5958</t>
  </si>
  <si>
    <t xml:space="preserve">-0.730373   </t>
  </si>
  <si>
    <t xml:space="preserve">1.270214   </t>
  </si>
  <si>
    <t xml:space="preserve">-0.222287   </t>
  </si>
  <si>
    <t>1.174948</t>
  </si>
  <si>
    <t xml:space="preserve">3.175536   </t>
  </si>
  <si>
    <t>0.0157 *</t>
  </si>
  <si>
    <t xml:space="preserve">1.683034   </t>
  </si>
  <si>
    <t>0.9699</t>
  </si>
  <si>
    <t>2.000588</t>
  </si>
  <si>
    <t>0.4771</t>
  </si>
  <si>
    <t xml:space="preserve">0.508085  </t>
  </si>
  <si>
    <t>-1.492502</t>
  </si>
  <si>
    <t>-3.470274</t>
  </si>
  <si>
    <t>0.0016 **</t>
  </si>
  <si>
    <t xml:space="preserve">-2.887480   </t>
  </si>
  <si>
    <t>0.0117 *</t>
  </si>
  <si>
    <t>2.416391</t>
  </si>
  <si>
    <t>0.047 *</t>
  </si>
  <si>
    <t xml:space="preserve">0.618146  </t>
  </si>
  <si>
    <t>-1.798244</t>
  </si>
  <si>
    <t>0.2164</t>
  </si>
  <si>
    <t>24,7 mg/L</t>
  </si>
  <si>
    <t>0.93223</t>
  </si>
  <si>
    <t>0.1365</t>
  </si>
  <si>
    <t>5</t>
  </si>
  <si>
    <t>18.243</t>
  </si>
  <si>
    <t>0.002657 **</t>
  </si>
  <si>
    <t xml:space="preserve">-1.446270 </t>
  </si>
  <si>
    <t xml:space="preserve">-3.595750  </t>
  </si>
  <si>
    <t>0.0024 **</t>
  </si>
  <si>
    <t xml:space="preserve">0.206610   </t>
  </si>
  <si>
    <t xml:space="preserve">1.781072  </t>
  </si>
  <si>
    <t>0.5618</t>
  </si>
  <si>
    <t>-0.534205</t>
  </si>
  <si>
    <t xml:space="preserve">0.745076  </t>
  </si>
  <si>
    <t xml:space="preserve">0.731018   </t>
  </si>
  <si>
    <t>2.642911</t>
  </si>
  <si>
    <t>0.0616</t>
  </si>
  <si>
    <t>0.92005</t>
  </si>
  <si>
    <t>0.05136</t>
  </si>
  <si>
    <t>13.781</t>
  </si>
  <si>
    <t>0.01706 *</t>
  </si>
  <si>
    <t>20.192</t>
  </si>
  <si>
    <t>0.00115 **</t>
  </si>
  <si>
    <t>-3.026422</t>
  </si>
  <si>
    <t>0.0186 *</t>
  </si>
  <si>
    <t xml:space="preserve">-3.451643  </t>
  </si>
  <si>
    <t>0.0042 **</t>
  </si>
  <si>
    <t xml:space="preserve">0.212675   </t>
  </si>
  <si>
    <t>1.185516</t>
  </si>
  <si>
    <t xml:space="preserve">0.779809   </t>
  </si>
  <si>
    <t xml:space="preserve">1.640235   </t>
  </si>
  <si>
    <t>0.7572</t>
  </si>
  <si>
    <t xml:space="preserve">2.278663   </t>
  </si>
  <si>
    <t>0.1702</t>
  </si>
  <si>
    <t xml:space="preserve">2.841992   </t>
  </si>
  <si>
    <t>0.0336 *</t>
  </si>
  <si>
    <t>-0.980580</t>
  </si>
  <si>
    <t>standard deviation</t>
  </si>
  <si>
    <t>Co_A.1</t>
  </si>
  <si>
    <t>Co_A.2</t>
  </si>
  <si>
    <t>Co_A.3</t>
  </si>
  <si>
    <t>Co_A.4</t>
  </si>
  <si>
    <t>Co_A.5</t>
  </si>
  <si>
    <t>Co_B.1</t>
  </si>
  <si>
    <t>Co_B.2</t>
  </si>
  <si>
    <t>Co_B.3</t>
  </si>
  <si>
    <t>Co_B.4</t>
  </si>
  <si>
    <t>Co_C.1</t>
  </si>
  <si>
    <t>Co_C.2</t>
  </si>
  <si>
    <t>Co_C.3</t>
  </si>
  <si>
    <t>Co_C.4</t>
  </si>
  <si>
    <t>Co_C.5</t>
  </si>
  <si>
    <t>Co_D.1</t>
  </si>
  <si>
    <t>Co_D.2</t>
  </si>
  <si>
    <t>Co_D.3</t>
  </si>
  <si>
    <t>Co_D.4</t>
  </si>
  <si>
    <t>Co_D.5</t>
  </si>
  <si>
    <t>Co_E.1</t>
  </si>
  <si>
    <t>Co_E.2</t>
  </si>
  <si>
    <t>Co_E.3</t>
  </si>
  <si>
    <t>Co_E.4</t>
  </si>
  <si>
    <t>Co_E.5</t>
  </si>
  <si>
    <t>Co_F.1</t>
  </si>
  <si>
    <t>Co_F.2</t>
  </si>
  <si>
    <t>Co_F.3</t>
  </si>
  <si>
    <t>Co_F.4</t>
  </si>
  <si>
    <t>Co_F.5</t>
  </si>
  <si>
    <t>Ni_A.1</t>
  </si>
  <si>
    <t>Ni_A.2</t>
  </si>
  <si>
    <t>Ni_A.3</t>
  </si>
  <si>
    <t>Ni_A.4</t>
  </si>
  <si>
    <t>Ni_A.5</t>
  </si>
  <si>
    <t>Ni_B.1</t>
  </si>
  <si>
    <t>Ni_B.2</t>
  </si>
  <si>
    <t>Ni_B.3</t>
  </si>
  <si>
    <t>Ni_B.4</t>
  </si>
  <si>
    <t>Ni_B.5</t>
  </si>
  <si>
    <t>Ni_C.1</t>
  </si>
  <si>
    <t>Ni_C.2</t>
  </si>
  <si>
    <t>Ni_C.3</t>
  </si>
  <si>
    <t>Ni_C.4</t>
  </si>
  <si>
    <t>Ni_C.5</t>
  </si>
  <si>
    <t>Ni_D.1</t>
  </si>
  <si>
    <t>Ni_D.2</t>
  </si>
  <si>
    <t>Ni_D.3</t>
  </si>
  <si>
    <t>Ni_D.4</t>
  </si>
  <si>
    <t>Ni_D.5</t>
  </si>
  <si>
    <t>Ni_E.1</t>
  </si>
  <si>
    <t>Ni_E.2</t>
  </si>
  <si>
    <t>Ni_E.3</t>
  </si>
  <si>
    <t>Ni_E.4</t>
  </si>
  <si>
    <t>Ni_E.5</t>
  </si>
  <si>
    <t>Ni_F.1</t>
  </si>
  <si>
    <t>Ni_F.2</t>
  </si>
  <si>
    <t>Ni_F.3</t>
  </si>
  <si>
    <t>Ni_F.4</t>
  </si>
  <si>
    <t>Ni_F.5</t>
  </si>
  <si>
    <t>died</t>
  </si>
  <si>
    <t>pellet</t>
  </si>
  <si>
    <t>supernatant</t>
  </si>
  <si>
    <t>Co_A-K</t>
  </si>
  <si>
    <t>Co_B-K</t>
  </si>
  <si>
    <t>Co_B-Co_A</t>
  </si>
  <si>
    <t>Co_C-K</t>
  </si>
  <si>
    <t>Co_C-Co_A</t>
  </si>
  <si>
    <t>Co_C-Co_B</t>
  </si>
  <si>
    <t>Co_B-Co_C</t>
  </si>
  <si>
    <t>Co_D-K</t>
  </si>
  <si>
    <t>Co_A-Co_D</t>
  </si>
  <si>
    <t>Co_B-Co_D</t>
  </si>
  <si>
    <t>Co_C-Co_D</t>
  </si>
  <si>
    <t>Co_D-Co_A</t>
  </si>
  <si>
    <t>Co_E-K</t>
  </si>
  <si>
    <t>Co_E-Co_D</t>
  </si>
  <si>
    <t>Co_A-Co_E</t>
  </si>
  <si>
    <t>Co_B-Co_E</t>
  </si>
  <si>
    <t>Co_C-Co_E</t>
  </si>
  <si>
    <t>Co_E-15</t>
  </si>
  <si>
    <t>Co_F-K</t>
  </si>
  <si>
    <t>Co_D-Co_F</t>
  </si>
  <si>
    <t>Co_E-Co_F</t>
  </si>
  <si>
    <t>Co_A-Co_F</t>
  </si>
  <si>
    <t>Co_B-Co_F</t>
  </si>
  <si>
    <t>Co_C-Co_F</t>
  </si>
  <si>
    <t xml:space="preserve">K1 </t>
  </si>
  <si>
    <t>Ni_A-K</t>
  </si>
  <si>
    <t>Ni_B-K</t>
  </si>
  <si>
    <t>Ni_C-K</t>
  </si>
  <si>
    <t>Ni_C-Ni_B</t>
  </si>
  <si>
    <t>Ni_A-Ni_B</t>
  </si>
  <si>
    <t>Ni_C-Ni_A</t>
  </si>
  <si>
    <t>Ni_D-K</t>
  </si>
  <si>
    <t>Ni_B-Ni_D</t>
  </si>
  <si>
    <t>Ni_A-Ni_D</t>
  </si>
  <si>
    <t>Ni_C-Ni_D</t>
  </si>
  <si>
    <t>Ni_D-Ni_B</t>
  </si>
  <si>
    <t>Ni_E-K</t>
  </si>
  <si>
    <t>Ni_E-Ni_D</t>
  </si>
  <si>
    <t>Ni_B-Ni_E</t>
  </si>
  <si>
    <t>Ni_A-Ni_E</t>
  </si>
  <si>
    <t>Ni_C-Ni_E</t>
  </si>
  <si>
    <t>Ni_E-Ni_B</t>
  </si>
  <si>
    <t>Ni_D-Ni_E</t>
  </si>
  <si>
    <t>Ni_F-K</t>
  </si>
  <si>
    <t>Ni_D-Ni_F</t>
  </si>
  <si>
    <t>Ni_E-Ni_F</t>
  </si>
  <si>
    <t>Ni_B-Ni_F</t>
  </si>
  <si>
    <t>Ni_A-Ni_F</t>
  </si>
  <si>
    <t>Ni_C-Ni_F</t>
  </si>
  <si>
    <r>
      <t>c p</t>
    </r>
    <r>
      <rPr>
        <b/>
        <sz val="12"/>
        <color theme="1"/>
        <rFont val="Calibri"/>
        <family val="2"/>
        <scheme val="minor"/>
      </rPr>
      <t>ellet</t>
    </r>
    <r>
      <rPr>
        <sz val="12"/>
        <color theme="1"/>
        <rFont val="Calibri"/>
        <family val="2"/>
        <scheme val="minor"/>
      </rPr>
      <t xml:space="preserve"> (Co 238) [µg/µl]</t>
    </r>
  </si>
  <si>
    <r>
      <t xml:space="preserve">c </t>
    </r>
    <r>
      <rPr>
        <b/>
        <sz val="12"/>
        <color theme="1"/>
        <rFont val="Calibri"/>
        <family val="2"/>
        <scheme val="minor"/>
      </rPr>
      <t>supernatant</t>
    </r>
    <r>
      <rPr>
        <sz val="12"/>
        <color theme="1"/>
        <rFont val="Calibri"/>
        <family val="2"/>
        <scheme val="minor"/>
      </rPr>
      <t xml:space="preserve"> (Co 238) [µg/µl]</t>
    </r>
  </si>
  <si>
    <r>
      <t xml:space="preserve">c </t>
    </r>
    <r>
      <rPr>
        <b/>
        <sz val="12"/>
        <color theme="1"/>
        <rFont val="Calibri"/>
        <family val="2"/>
        <scheme val="minor"/>
      </rPr>
      <t>combined</t>
    </r>
    <r>
      <rPr>
        <sz val="12"/>
        <color theme="1"/>
        <rFont val="Calibri"/>
        <family val="2"/>
        <scheme val="minor"/>
      </rPr>
      <t xml:space="preserve"> (Co238)  [µg/µl]</t>
    </r>
  </si>
  <si>
    <r>
      <t>c p</t>
    </r>
    <r>
      <rPr>
        <b/>
        <sz val="12"/>
        <color theme="1"/>
        <rFont val="Calibri"/>
        <family val="2"/>
        <scheme val="minor"/>
      </rPr>
      <t>rotein</t>
    </r>
    <r>
      <rPr>
        <sz val="12"/>
        <color theme="1"/>
        <rFont val="Calibri"/>
        <family val="2"/>
        <scheme val="minor"/>
      </rPr>
      <t xml:space="preserve"> [µg/125µL]</t>
    </r>
  </si>
  <si>
    <t>µg Co / µg Protein of slug</t>
  </si>
  <si>
    <t>pg Co /  µg Protein of slug</t>
  </si>
  <si>
    <r>
      <t>c p</t>
    </r>
    <r>
      <rPr>
        <b/>
        <sz val="12"/>
        <color theme="1"/>
        <rFont val="Calibri"/>
        <family val="2"/>
        <scheme val="minor"/>
      </rPr>
      <t>ellet</t>
    </r>
    <r>
      <rPr>
        <sz val="12"/>
        <color theme="1"/>
        <rFont val="Calibri"/>
        <family val="2"/>
        <scheme val="minor"/>
      </rPr>
      <t xml:space="preserve"> (Ni 231) [µg/µl]</t>
    </r>
  </si>
  <si>
    <r>
      <t xml:space="preserve">c </t>
    </r>
    <r>
      <rPr>
        <b/>
        <sz val="12"/>
        <color theme="1"/>
        <rFont val="Calibri"/>
        <family val="2"/>
        <scheme val="minor"/>
      </rPr>
      <t>supernatant</t>
    </r>
    <r>
      <rPr>
        <sz val="12"/>
        <color theme="1"/>
        <rFont val="Calibri"/>
        <family val="2"/>
        <scheme val="minor"/>
      </rPr>
      <t xml:space="preserve"> (Ni 231) [µg/µl]</t>
    </r>
  </si>
  <si>
    <r>
      <t xml:space="preserve">c </t>
    </r>
    <r>
      <rPr>
        <b/>
        <sz val="12"/>
        <color theme="1"/>
        <rFont val="Calibri"/>
        <family val="2"/>
        <scheme val="minor"/>
      </rPr>
      <t>combined</t>
    </r>
    <r>
      <rPr>
        <sz val="12"/>
        <color theme="1"/>
        <rFont val="Calibri"/>
        <family val="2"/>
        <scheme val="minor"/>
      </rPr>
      <t xml:space="preserve"> (Ni 231)  [µg/µl]</t>
    </r>
  </si>
  <si>
    <t>µg Ni / µg Protein of slug</t>
  </si>
  <si>
    <t>pg Ni /  µg Protein of slug</t>
  </si>
  <si>
    <t>0.0405 *</t>
  </si>
  <si>
    <t>-2.742065</t>
  </si>
  <si>
    <t>-2.79685</t>
  </si>
  <si>
    <t>0.04167 *</t>
  </si>
  <si>
    <t xml:space="preserve">-2.775840   </t>
  </si>
  <si>
    <t>0.04436 *</t>
  </si>
  <si>
    <t>0.0325 *</t>
  </si>
  <si>
    <t>-2.433765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</si>
</sst>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0061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D0CECE"/>
        <bgColor rgb="FF000000"/>
      </patternFill>
    </fill>
    <fill>
      <patternFill patternType="solid">
        <fgColor rgb="FFFFC7CE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rgb="FFC6EFCE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rgb="FFE7E6E6"/>
        <bgColor indexed="64"/>
      </patternFill>
    </fill>
    <fill>
      <patternFill patternType="solid">
        <fgColor rgb="FFCFCECE"/>
        <bgColor indexed="64"/>
      </patternFill>
    </fill>
    <fill>
      <patternFill patternType="solid">
        <fgColor theme="2"/>
        <bgColor theme="2"/>
      </patternFill>
    </fill>
    <fill>
      <patternFill patternType="solid">
        <fgColor theme="2" tint="-9.9978637043366805E-2"/>
        <bgColor theme="2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6" borderId="0" applyNumberFormat="0" applyBorder="0" applyAlignment="0" applyProtection="0"/>
    <xf numFmtId="0" fontId="4" fillId="9" borderId="0" applyNumberFormat="0" applyBorder="0" applyAlignment="0" applyProtection="0"/>
  </cellStyleXfs>
  <cellXfs count="59">
    <xf numFmtId="0" fontId="0" fillId="0" borderId="0" xfId="0"/>
    <xf numFmtId="0" fontId="0" fillId="2" borderId="0" xfId="0" applyFill="1"/>
    <xf numFmtId="0" fontId="0" fillId="3" borderId="2" xfId="0" applyFill="1" applyBorder="1"/>
    <xf numFmtId="0" fontId="0" fillId="2" borderId="1" xfId="0" applyFill="1" applyBorder="1"/>
    <xf numFmtId="0" fontId="0" fillId="2" borderId="2" xfId="0" applyFill="1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2" fontId="0" fillId="3" borderId="2" xfId="0" applyNumberFormat="1" applyFill="1" applyBorder="1"/>
    <xf numFmtId="0" fontId="2" fillId="5" borderId="0" xfId="0" applyFont="1" applyFill="1"/>
    <xf numFmtId="0" fontId="0" fillId="7" borderId="0" xfId="0" applyFill="1"/>
    <xf numFmtId="0" fontId="1" fillId="0" borderId="0" xfId="0" applyFont="1"/>
    <xf numFmtId="0" fontId="1" fillId="2" borderId="2" xfId="0" applyFont="1" applyFill="1" applyBorder="1"/>
    <xf numFmtId="0" fontId="0" fillId="0" borderId="2" xfId="0" applyBorder="1"/>
    <xf numFmtId="0" fontId="3" fillId="6" borderId="0" xfId="1"/>
    <xf numFmtId="0" fontId="2" fillId="8" borderId="2" xfId="0" applyFont="1" applyFill="1" applyBorder="1"/>
    <xf numFmtId="0" fontId="0" fillId="0" borderId="0" xfId="0" applyAlignment="1">
      <alignment horizontal="center"/>
    </xf>
    <xf numFmtId="0" fontId="4" fillId="9" borderId="0" xfId="2"/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1" fillId="2" borderId="0" xfId="0" applyFont="1" applyFill="1"/>
    <xf numFmtId="0" fontId="5" fillId="10" borderId="2" xfId="0" applyFont="1" applyFill="1" applyBorder="1"/>
    <xf numFmtId="0" fontId="5" fillId="11" borderId="0" xfId="0" applyFont="1" applyFill="1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11" borderId="0" xfId="0" applyFont="1" applyFill="1"/>
    <xf numFmtId="49" fontId="2" fillId="0" borderId="0" xfId="0" applyNumberFormat="1" applyFont="1"/>
    <xf numFmtId="49" fontId="0" fillId="0" borderId="0" xfId="0" applyNumberFormat="1"/>
    <xf numFmtId="0" fontId="0" fillId="3" borderId="0" xfId="0" applyFill="1"/>
    <xf numFmtId="49" fontId="2" fillId="0" borderId="0" xfId="0" applyNumberFormat="1" applyFont="1" applyAlignment="1">
      <alignment vertical="center" wrapText="1"/>
    </xf>
    <xf numFmtId="49" fontId="0" fillId="3" borderId="0" xfId="0" applyNumberFormat="1" applyFill="1"/>
    <xf numFmtId="0" fontId="6" fillId="13" borderId="0" xfId="0" applyFont="1" applyFill="1"/>
    <xf numFmtId="0" fontId="6" fillId="0" borderId="0" xfId="0" applyFont="1"/>
    <xf numFmtId="0" fontId="1" fillId="14" borderId="0" xfId="0" applyFont="1" applyFill="1"/>
    <xf numFmtId="0" fontId="8" fillId="2" borderId="0" xfId="0" applyFont="1" applyFill="1"/>
    <xf numFmtId="0" fontId="7" fillId="2" borderId="0" xfId="0" applyFont="1" applyFill="1"/>
    <xf numFmtId="49" fontId="9" fillId="0" borderId="0" xfId="0" applyNumberFormat="1" applyFont="1"/>
    <xf numFmtId="49" fontId="7" fillId="0" borderId="0" xfId="0" applyNumberFormat="1" applyFont="1"/>
    <xf numFmtId="49" fontId="6" fillId="0" borderId="0" xfId="0" applyNumberFormat="1" applyFont="1"/>
    <xf numFmtId="0" fontId="2" fillId="3" borderId="0" xfId="0" applyFont="1" applyFill="1"/>
    <xf numFmtId="0" fontId="8" fillId="3" borderId="0" xfId="0" applyFont="1" applyFill="1"/>
    <xf numFmtId="49" fontId="8" fillId="2" borderId="0" xfId="0" applyNumberFormat="1" applyFont="1" applyFill="1"/>
    <xf numFmtId="3" fontId="0" fillId="0" borderId="0" xfId="0" applyNumberFormat="1"/>
    <xf numFmtId="0" fontId="5" fillId="2" borderId="0" xfId="0" applyFont="1" applyFill="1"/>
    <xf numFmtId="3" fontId="2" fillId="0" borderId="0" xfId="0" applyNumberFormat="1" applyFont="1"/>
    <xf numFmtId="0" fontId="6" fillId="2" borderId="0" xfId="0" applyFont="1" applyFill="1"/>
    <xf numFmtId="0" fontId="5" fillId="12" borderId="0" xfId="0" applyFont="1" applyFill="1"/>
    <xf numFmtId="0" fontId="8" fillId="0" borderId="0" xfId="0" applyFont="1"/>
    <xf numFmtId="49" fontId="0" fillId="0" borderId="0" xfId="0" applyNumberFormat="1" applyAlignment="1">
      <alignment horizontal="right"/>
    </xf>
    <xf numFmtId="0" fontId="5" fillId="0" borderId="0" xfId="0" applyFont="1"/>
    <xf numFmtId="3" fontId="2" fillId="0" borderId="0" xfId="0" applyNumberFormat="1" applyFont="1" applyAlignment="1">
      <alignment horizontal="left"/>
    </xf>
    <xf numFmtId="0" fontId="4" fillId="0" borderId="0" xfId="2" applyFill="1"/>
    <xf numFmtId="49" fontId="7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/>
    <xf numFmtId="0" fontId="0" fillId="2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Gut" xfId="2" builtinId="26"/>
    <cellStyle name="Schlecht" xfId="1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2A820-70C4-4D4E-9561-4288656AAC32}">
  <dimension ref="A1:I96"/>
  <sheetViews>
    <sheetView zoomScale="90" zoomScaleNormal="90" workbookViewId="0">
      <selection activeCell="M69" sqref="M69"/>
    </sheetView>
  </sheetViews>
  <sheetFormatPr baseColWidth="10" defaultColWidth="10.6640625" defaultRowHeight="16" x14ac:dyDescent="0.2"/>
  <cols>
    <col min="1" max="1" width="10.83203125" style="2"/>
    <col min="6" max="6" width="16.33203125" bestFit="1" customWidth="1"/>
    <col min="8" max="8" width="18.33203125" bestFit="1" customWidth="1"/>
  </cols>
  <sheetData>
    <row r="1" spans="1:9" x14ac:dyDescent="0.2">
      <c r="A1" s="4" t="s">
        <v>32</v>
      </c>
    </row>
    <row r="2" spans="1:9" s="1" customFormat="1" x14ac:dyDescent="0.2">
      <c r="A2" s="4" t="s">
        <v>31</v>
      </c>
      <c r="B2" s="56" t="s">
        <v>24</v>
      </c>
      <c r="C2" s="56"/>
      <c r="D2" s="56"/>
      <c r="E2" s="1" t="s">
        <v>25</v>
      </c>
      <c r="F2" s="1" t="s">
        <v>211</v>
      </c>
    </row>
    <row r="3" spans="1:9" x14ac:dyDescent="0.2">
      <c r="A3" s="2">
        <v>2000</v>
      </c>
      <c r="B3">
        <v>1.27</v>
      </c>
      <c r="C3">
        <v>1.264</v>
      </c>
      <c r="D3">
        <v>1.298</v>
      </c>
      <c r="E3">
        <f>AVERAGE(B3:D3)</f>
        <v>1.2773333333333332</v>
      </c>
      <c r="F3">
        <f>STDEV(B3:D3)</f>
        <v>1.8147543451754948E-2</v>
      </c>
    </row>
    <row r="4" spans="1:9" x14ac:dyDescent="0.2">
      <c r="A4" s="2">
        <v>1500</v>
      </c>
      <c r="B4">
        <v>1.0620000000000001</v>
      </c>
      <c r="C4">
        <v>1.014</v>
      </c>
      <c r="D4">
        <v>1.0629999999999999</v>
      </c>
      <c r="E4">
        <f>AVERAGE(B4:D4)</f>
        <v>1.0463333333333333</v>
      </c>
      <c r="F4">
        <f t="shared" ref="F4:F40" si="0">STDEV(B4:D4)</f>
        <v>2.8005951748393286E-2</v>
      </c>
    </row>
    <row r="5" spans="1:9" x14ac:dyDescent="0.2">
      <c r="A5" s="2">
        <v>1000</v>
      </c>
      <c r="B5">
        <v>0.67200000000000004</v>
      </c>
      <c r="C5">
        <v>0.65300000000000002</v>
      </c>
      <c r="D5">
        <v>0.628</v>
      </c>
      <c r="E5">
        <f>AVERAGE(B5:D5)</f>
        <v>0.65100000000000013</v>
      </c>
      <c r="F5">
        <f t="shared" si="0"/>
        <v>2.206807649071393E-2</v>
      </c>
    </row>
    <row r="6" spans="1:9" x14ac:dyDescent="0.2">
      <c r="A6" s="2">
        <v>750</v>
      </c>
      <c r="B6">
        <v>0.5</v>
      </c>
      <c r="C6">
        <v>0.53200000000000003</v>
      </c>
      <c r="D6">
        <v>0.502</v>
      </c>
      <c r="E6">
        <f t="shared" ref="E6:E21" si="1">AVERAGE(B6:D6)</f>
        <v>0.51133333333333331</v>
      </c>
      <c r="F6">
        <f t="shared" si="0"/>
        <v>1.7925772879665017E-2</v>
      </c>
      <c r="H6" s="12"/>
    </row>
    <row r="7" spans="1:9" x14ac:dyDescent="0.2">
      <c r="A7" s="2">
        <v>500</v>
      </c>
      <c r="B7">
        <v>0.36599999999999999</v>
      </c>
      <c r="C7">
        <v>0.34699999999999998</v>
      </c>
      <c r="D7">
        <v>0.35799999999999998</v>
      </c>
      <c r="E7">
        <f t="shared" si="1"/>
        <v>0.35699999999999998</v>
      </c>
      <c r="F7">
        <f t="shared" si="0"/>
        <v>9.5393920141694649E-3</v>
      </c>
    </row>
    <row r="8" spans="1:9" x14ac:dyDescent="0.2">
      <c r="A8" s="2">
        <v>250</v>
      </c>
      <c r="B8">
        <v>0.184</v>
      </c>
      <c r="C8">
        <v>0.161</v>
      </c>
      <c r="D8">
        <v>0.18</v>
      </c>
      <c r="E8">
        <f t="shared" si="1"/>
        <v>0.17499999999999996</v>
      </c>
      <c r="F8">
        <f t="shared" si="0"/>
        <v>1.2288205727444504E-2</v>
      </c>
    </row>
    <row r="9" spans="1:9" x14ac:dyDescent="0.2">
      <c r="A9" s="2">
        <v>125</v>
      </c>
      <c r="B9">
        <v>8.2000000000000003E-2</v>
      </c>
      <c r="C9">
        <v>7.8E-2</v>
      </c>
      <c r="D9">
        <v>8.5999999999999993E-2</v>
      </c>
      <c r="E9">
        <f t="shared" si="1"/>
        <v>8.2000000000000003E-2</v>
      </c>
      <c r="F9">
        <f t="shared" si="0"/>
        <v>3.9999999999999966E-3</v>
      </c>
    </row>
    <row r="10" spans="1:9" x14ac:dyDescent="0.2">
      <c r="A10" s="2">
        <v>0</v>
      </c>
      <c r="B10">
        <v>0</v>
      </c>
      <c r="C10">
        <v>0</v>
      </c>
      <c r="D10">
        <v>0</v>
      </c>
      <c r="E10">
        <f t="shared" si="1"/>
        <v>0</v>
      </c>
      <c r="F10">
        <f t="shared" si="0"/>
        <v>0</v>
      </c>
    </row>
    <row r="12" spans="1:9" x14ac:dyDescent="0.2">
      <c r="B12" t="s">
        <v>9</v>
      </c>
      <c r="D12">
        <f>SLOPE(E3:E10,A3:A10)</f>
        <v>6.5256215808338046E-4</v>
      </c>
    </row>
    <row r="13" spans="1:9" x14ac:dyDescent="0.2">
      <c r="B13" t="s">
        <v>10</v>
      </c>
      <c r="D13">
        <f>INTERCEPT(E3:E10,A3:A10)</f>
        <v>1.2882097717411778E-2</v>
      </c>
    </row>
    <row r="14" spans="1:9" x14ac:dyDescent="0.2">
      <c r="B14" t="s">
        <v>11</v>
      </c>
      <c r="D14">
        <f>RSQ(E3:E10,A3:A10)</f>
        <v>0.99622648194933383</v>
      </c>
    </row>
    <row r="16" spans="1:9" x14ac:dyDescent="0.2">
      <c r="A16" s="13" t="s">
        <v>32</v>
      </c>
      <c r="B16" s="56" t="s">
        <v>24</v>
      </c>
      <c r="C16" s="56"/>
      <c r="D16" s="56"/>
      <c r="E16" s="1" t="s">
        <v>25</v>
      </c>
      <c r="F16" s="1" t="s">
        <v>211</v>
      </c>
      <c r="G16" s="1" t="s">
        <v>31</v>
      </c>
      <c r="H16" s="1" t="s">
        <v>30</v>
      </c>
      <c r="I16" s="1"/>
    </row>
    <row r="17" spans="1:9" x14ac:dyDescent="0.2">
      <c r="A17" s="13" t="s">
        <v>46</v>
      </c>
      <c r="B17" s="17"/>
      <c r="C17" s="17"/>
      <c r="D17" s="17"/>
    </row>
    <row r="18" spans="1:9" x14ac:dyDescent="0.2">
      <c r="A18" s="2" t="s">
        <v>26</v>
      </c>
      <c r="B18">
        <v>0.184</v>
      </c>
      <c r="C18">
        <v>0.151</v>
      </c>
      <c r="D18">
        <v>0.21</v>
      </c>
      <c r="E18">
        <f t="shared" si="1"/>
        <v>0.18166666666666664</v>
      </c>
      <c r="F18">
        <f t="shared" si="0"/>
        <v>2.9569128044860202E-2</v>
      </c>
      <c r="G18">
        <f>(E18-$D$13)/$D$12</f>
        <v>258.64902961119697</v>
      </c>
      <c r="H18" s="11">
        <f>G18*0.125</f>
        <v>32.331128701399621</v>
      </c>
    </row>
    <row r="19" spans="1:9" x14ac:dyDescent="0.2">
      <c r="A19" s="2" t="s">
        <v>27</v>
      </c>
      <c r="B19">
        <v>0.29799999999999999</v>
      </c>
      <c r="C19">
        <v>0.317</v>
      </c>
      <c r="D19">
        <v>0.36299999999999999</v>
      </c>
      <c r="E19">
        <f t="shared" si="1"/>
        <v>0.32600000000000001</v>
      </c>
      <c r="F19">
        <f t="shared" si="0"/>
        <v>3.3421549934136804E-2</v>
      </c>
      <c r="G19">
        <f>(E19-$D$13)/$D$12</f>
        <v>479.82847059694183</v>
      </c>
      <c r="H19" s="11">
        <f t="shared" ref="H19:H50" si="2">G19*0.125</f>
        <v>59.978558824617728</v>
      </c>
    </row>
    <row r="20" spans="1:9" x14ac:dyDescent="0.2">
      <c r="A20" s="2" t="s">
        <v>28</v>
      </c>
      <c r="B20">
        <v>0.28999999999999998</v>
      </c>
      <c r="C20">
        <v>0.33100000000000002</v>
      </c>
      <c r="D20">
        <v>0.39700000000000002</v>
      </c>
      <c r="E20">
        <f t="shared" si="1"/>
        <v>0.33933333333333332</v>
      </c>
      <c r="F20">
        <f t="shared" si="0"/>
        <v>5.398456569551479E-2</v>
      </c>
      <c r="G20">
        <f t="shared" ref="G20:G50" si="3">(E20-$D$13)/$D$12</f>
        <v>500.26075151941245</v>
      </c>
      <c r="H20" s="11">
        <f t="shared" si="2"/>
        <v>62.532593939926556</v>
      </c>
    </row>
    <row r="21" spans="1:9" x14ac:dyDescent="0.2">
      <c r="A21" s="2" t="s">
        <v>29</v>
      </c>
      <c r="B21">
        <v>0.19400000000000001</v>
      </c>
      <c r="C21">
        <v>0.20100000000000001</v>
      </c>
      <c r="D21">
        <v>0.13800000000000001</v>
      </c>
      <c r="E21">
        <f t="shared" si="1"/>
        <v>0.17766666666666667</v>
      </c>
      <c r="F21">
        <f t="shared" si="0"/>
        <v>3.4530180036213783E-2</v>
      </c>
      <c r="G21">
        <f t="shared" si="3"/>
        <v>252.51934533445581</v>
      </c>
      <c r="H21" s="11">
        <f t="shared" si="2"/>
        <v>31.564918166806976</v>
      </c>
    </row>
    <row r="23" spans="1:9" x14ac:dyDescent="0.2">
      <c r="A23" s="13" t="s">
        <v>33</v>
      </c>
      <c r="B23" s="56" t="s">
        <v>24</v>
      </c>
      <c r="C23" s="56"/>
      <c r="D23" s="56"/>
      <c r="E23" s="1" t="s">
        <v>25</v>
      </c>
      <c r="F23" s="1" t="s">
        <v>211</v>
      </c>
      <c r="G23" s="1" t="s">
        <v>31</v>
      </c>
      <c r="H23" s="1" t="s">
        <v>30</v>
      </c>
      <c r="I23" s="1"/>
    </row>
    <row r="24" spans="1:9" x14ac:dyDescent="0.2">
      <c r="A24" s="13" t="s">
        <v>35</v>
      </c>
      <c r="B24" s="17"/>
      <c r="C24" s="17"/>
      <c r="D24" s="17"/>
    </row>
    <row r="25" spans="1:9" x14ac:dyDescent="0.2">
      <c r="A25" s="16" t="s">
        <v>212</v>
      </c>
      <c r="B25">
        <v>0.12</v>
      </c>
      <c r="C25">
        <v>0.182</v>
      </c>
      <c r="D25">
        <v>0.17799999999999999</v>
      </c>
      <c r="E25">
        <f>AVERAGE(B25:D25)</f>
        <v>0.16</v>
      </c>
      <c r="F25">
        <f t="shared" si="0"/>
        <v>3.4698703145794998E-2</v>
      </c>
      <c r="G25">
        <f t="shared" si="3"/>
        <v>225.44657311218219</v>
      </c>
      <c r="H25" s="11">
        <f t="shared" si="2"/>
        <v>28.180821639022774</v>
      </c>
      <c r="I25" s="18" t="s">
        <v>43</v>
      </c>
    </row>
    <row r="26" spans="1:9" x14ac:dyDescent="0.2">
      <c r="A26" s="16" t="s">
        <v>213</v>
      </c>
      <c r="B26">
        <v>0.189</v>
      </c>
      <c r="C26">
        <v>0.21</v>
      </c>
      <c r="D26">
        <v>0.19980000000000001</v>
      </c>
      <c r="E26">
        <f t="shared" ref="E26:E40" si="4">AVERAGE(B26:D26)</f>
        <v>0.1996</v>
      </c>
      <c r="F26">
        <f t="shared" si="0"/>
        <v>1.0501428474260057E-2</v>
      </c>
      <c r="G26">
        <f t="shared" si="3"/>
        <v>286.13044745192002</v>
      </c>
      <c r="H26" s="11">
        <f t="shared" si="2"/>
        <v>35.766305931490002</v>
      </c>
      <c r="I26" s="18" t="s">
        <v>43</v>
      </c>
    </row>
    <row r="27" spans="1:9" x14ac:dyDescent="0.2">
      <c r="A27" s="16" t="s">
        <v>214</v>
      </c>
      <c r="B27">
        <v>0.17100000000000001</v>
      </c>
      <c r="C27">
        <v>0.191</v>
      </c>
      <c r="D27">
        <v>0.19700000000000001</v>
      </c>
      <c r="E27">
        <f t="shared" si="4"/>
        <v>0.18633333333333332</v>
      </c>
      <c r="F27">
        <f t="shared" si="0"/>
        <v>1.3613718571108088E-2</v>
      </c>
      <c r="G27">
        <f t="shared" si="3"/>
        <v>265.80032793406173</v>
      </c>
      <c r="H27" s="11">
        <f t="shared" si="2"/>
        <v>33.225040991757716</v>
      </c>
      <c r="I27" s="18" t="s">
        <v>43</v>
      </c>
    </row>
    <row r="28" spans="1:9" x14ac:dyDescent="0.2">
      <c r="A28" s="16" t="s">
        <v>215</v>
      </c>
      <c r="B28">
        <v>0.15</v>
      </c>
      <c r="C28">
        <v>0.17699999999999999</v>
      </c>
      <c r="D28">
        <v>0.13400000000000001</v>
      </c>
      <c r="E28">
        <f t="shared" si="4"/>
        <v>0.15366666666666665</v>
      </c>
      <c r="F28">
        <f t="shared" si="0"/>
        <v>2.1733231083604171E-2</v>
      </c>
      <c r="G28">
        <f t="shared" si="3"/>
        <v>215.7412396740086</v>
      </c>
      <c r="H28" s="11">
        <f t="shared" si="2"/>
        <v>26.967654959251075</v>
      </c>
      <c r="I28" s="18" t="s">
        <v>43</v>
      </c>
    </row>
    <row r="29" spans="1:9" x14ac:dyDescent="0.2">
      <c r="A29" s="16" t="s">
        <v>216</v>
      </c>
      <c r="B29">
        <v>0.17899999999999999</v>
      </c>
      <c r="C29">
        <v>0.14299999999999999</v>
      </c>
      <c r="D29">
        <v>0.151</v>
      </c>
      <c r="E29">
        <f t="shared" si="4"/>
        <v>0.15766666666666665</v>
      </c>
      <c r="F29">
        <f t="shared" si="0"/>
        <v>1.8903262505010433E-2</v>
      </c>
      <c r="G29">
        <f t="shared" si="3"/>
        <v>221.87092395074978</v>
      </c>
      <c r="H29" s="11">
        <f t="shared" si="2"/>
        <v>27.733865493843723</v>
      </c>
      <c r="I29" s="18" t="s">
        <v>43</v>
      </c>
    </row>
    <row r="30" spans="1:9" x14ac:dyDescent="0.2">
      <c r="A30" s="22" t="s">
        <v>36</v>
      </c>
      <c r="I30" s="52"/>
    </row>
    <row r="31" spans="1:9" x14ac:dyDescent="0.2">
      <c r="A31" s="16" t="s">
        <v>217</v>
      </c>
      <c r="B31">
        <v>0.21099999999999999</v>
      </c>
      <c r="C31">
        <v>0.17899999999999999</v>
      </c>
      <c r="D31">
        <v>0.19800000000000001</v>
      </c>
      <c r="E31">
        <f t="shared" si="4"/>
        <v>0.19600000000000004</v>
      </c>
      <c r="F31">
        <f t="shared" si="0"/>
        <v>1.609347693943108E-2</v>
      </c>
      <c r="G31">
        <f t="shared" si="3"/>
        <v>280.61373160285302</v>
      </c>
      <c r="H31" s="11">
        <f t="shared" si="2"/>
        <v>35.076716450356628</v>
      </c>
      <c r="I31" s="18" t="s">
        <v>43</v>
      </c>
    </row>
    <row r="32" spans="1:9" x14ac:dyDescent="0.2">
      <c r="A32" s="16" t="s">
        <v>218</v>
      </c>
      <c r="B32">
        <v>0.13400000000000001</v>
      </c>
      <c r="C32">
        <v>0.14699999999999999</v>
      </c>
      <c r="D32">
        <v>0.156</v>
      </c>
      <c r="E32">
        <f t="shared" si="4"/>
        <v>0.14566666666666669</v>
      </c>
      <c r="F32">
        <f t="shared" si="0"/>
        <v>1.1060440015358034E-2</v>
      </c>
      <c r="G32">
        <f t="shared" si="3"/>
        <v>203.48187112052628</v>
      </c>
      <c r="H32" s="11">
        <f t="shared" si="2"/>
        <v>25.435233890065785</v>
      </c>
      <c r="I32" s="18" t="s">
        <v>43</v>
      </c>
    </row>
    <row r="33" spans="1:9" x14ac:dyDescent="0.2">
      <c r="A33" s="16" t="s">
        <v>219</v>
      </c>
      <c r="B33">
        <v>0.129</v>
      </c>
      <c r="C33">
        <v>0.13</v>
      </c>
      <c r="D33">
        <v>0.121</v>
      </c>
      <c r="E33">
        <f t="shared" si="4"/>
        <v>0.12666666666666668</v>
      </c>
      <c r="F33">
        <f t="shared" si="0"/>
        <v>4.9328828623162518E-3</v>
      </c>
      <c r="G33">
        <f t="shared" si="3"/>
        <v>174.36587080600557</v>
      </c>
      <c r="H33" s="11">
        <f t="shared" si="2"/>
        <v>21.795733850750697</v>
      </c>
      <c r="I33" s="18" t="s">
        <v>43</v>
      </c>
    </row>
    <row r="34" spans="1:9" x14ac:dyDescent="0.2">
      <c r="A34" s="16" t="s">
        <v>220</v>
      </c>
      <c r="B34">
        <v>0.16400000000000001</v>
      </c>
      <c r="C34">
        <v>0.11799999999999999</v>
      </c>
      <c r="D34">
        <v>0.15</v>
      </c>
      <c r="E34">
        <f t="shared" si="4"/>
        <v>0.14400000000000002</v>
      </c>
      <c r="F34">
        <f t="shared" si="0"/>
        <v>2.3579652245103066E-2</v>
      </c>
      <c r="G34">
        <f t="shared" si="3"/>
        <v>200.92783600521742</v>
      </c>
      <c r="H34" s="11">
        <f t="shared" si="2"/>
        <v>25.115979500652177</v>
      </c>
      <c r="I34" s="18" t="s">
        <v>43</v>
      </c>
    </row>
    <row r="35" spans="1:9" x14ac:dyDescent="0.2">
      <c r="A35" s="22" t="s">
        <v>37</v>
      </c>
      <c r="I35" s="52"/>
    </row>
    <row r="36" spans="1:9" x14ac:dyDescent="0.2">
      <c r="A36" s="16" t="s">
        <v>221</v>
      </c>
      <c r="B36">
        <v>0.151</v>
      </c>
      <c r="C36">
        <v>0.127</v>
      </c>
      <c r="D36">
        <v>0.14399999999999999</v>
      </c>
      <c r="E36">
        <f t="shared" si="4"/>
        <v>0.14066666666666669</v>
      </c>
      <c r="F36">
        <f t="shared" si="0"/>
        <v>1.2342339054382407E-2</v>
      </c>
      <c r="G36">
        <f t="shared" si="3"/>
        <v>195.81976577459977</v>
      </c>
      <c r="H36" s="11">
        <f t="shared" si="2"/>
        <v>24.477470721824972</v>
      </c>
      <c r="I36" s="18" t="s">
        <v>43</v>
      </c>
    </row>
    <row r="37" spans="1:9" x14ac:dyDescent="0.2">
      <c r="A37" s="16" t="s">
        <v>222</v>
      </c>
      <c r="B37">
        <v>0.115</v>
      </c>
      <c r="C37">
        <v>0.107</v>
      </c>
      <c r="D37">
        <v>0.129</v>
      </c>
      <c r="E37">
        <f t="shared" si="4"/>
        <v>0.11699999999999999</v>
      </c>
      <c r="F37">
        <f t="shared" si="0"/>
        <v>1.1135528725660045E-2</v>
      </c>
      <c r="G37">
        <f t="shared" si="3"/>
        <v>159.55246713721431</v>
      </c>
      <c r="H37" s="11">
        <f t="shared" si="2"/>
        <v>19.944058392151788</v>
      </c>
      <c r="I37" s="18" t="s">
        <v>43</v>
      </c>
    </row>
    <row r="38" spans="1:9" x14ac:dyDescent="0.2">
      <c r="A38" s="16" t="s">
        <v>223</v>
      </c>
      <c r="B38">
        <v>0.13900000000000001</v>
      </c>
      <c r="C38">
        <v>0.153</v>
      </c>
      <c r="D38">
        <v>0.123</v>
      </c>
      <c r="E38">
        <f t="shared" si="4"/>
        <v>0.13833333333333334</v>
      </c>
      <c r="F38">
        <f t="shared" si="0"/>
        <v>1.501110699893027E-2</v>
      </c>
      <c r="G38">
        <f t="shared" si="3"/>
        <v>192.24411661316739</v>
      </c>
      <c r="H38" s="11">
        <f t="shared" si="2"/>
        <v>24.030514576645924</v>
      </c>
      <c r="I38" s="18" t="s">
        <v>43</v>
      </c>
    </row>
    <row r="39" spans="1:9" x14ac:dyDescent="0.2">
      <c r="A39" s="16" t="s">
        <v>224</v>
      </c>
      <c r="B39">
        <v>0.157</v>
      </c>
      <c r="C39">
        <v>0.13400000000000001</v>
      </c>
      <c r="D39">
        <v>0.17799999999999999</v>
      </c>
      <c r="E39">
        <f t="shared" si="4"/>
        <v>0.15633333333333335</v>
      </c>
      <c r="F39">
        <f t="shared" si="0"/>
        <v>2.2007574453658668E-2</v>
      </c>
      <c r="G39">
        <f t="shared" si="3"/>
        <v>219.82769585850278</v>
      </c>
      <c r="H39" s="11">
        <f t="shared" si="2"/>
        <v>27.478461982312847</v>
      </c>
      <c r="I39" s="18" t="s">
        <v>43</v>
      </c>
    </row>
    <row r="40" spans="1:9" x14ac:dyDescent="0.2">
      <c r="A40" s="16" t="s">
        <v>225</v>
      </c>
      <c r="B40">
        <v>0.13500000000000001</v>
      </c>
      <c r="C40">
        <v>0.154</v>
      </c>
      <c r="D40">
        <v>0.12</v>
      </c>
      <c r="E40">
        <f t="shared" si="4"/>
        <v>0.13633333333333333</v>
      </c>
      <c r="F40">
        <f t="shared" si="0"/>
        <v>1.7039170558842746E-2</v>
      </c>
      <c r="G40">
        <f t="shared" si="3"/>
        <v>189.17927447479678</v>
      </c>
      <c r="H40" s="11">
        <f t="shared" si="2"/>
        <v>23.647409309349598</v>
      </c>
      <c r="I40" s="18" t="s">
        <v>43</v>
      </c>
    </row>
    <row r="41" spans="1:9" x14ac:dyDescent="0.2">
      <c r="A41" s="22" t="s">
        <v>174</v>
      </c>
    </row>
    <row r="42" spans="1:9" x14ac:dyDescent="0.2">
      <c r="A42" s="16" t="s">
        <v>226</v>
      </c>
      <c r="I42" s="15" t="s">
        <v>271</v>
      </c>
    </row>
    <row r="43" spans="1:9" x14ac:dyDescent="0.2">
      <c r="A43" s="16" t="s">
        <v>227</v>
      </c>
      <c r="I43" s="15" t="s">
        <v>271</v>
      </c>
    </row>
    <row r="44" spans="1:9" x14ac:dyDescent="0.2">
      <c r="A44" s="16" t="s">
        <v>228</v>
      </c>
      <c r="B44">
        <v>0.12</v>
      </c>
      <c r="C44">
        <v>0.17199999999999999</v>
      </c>
      <c r="D44">
        <v>0.17899999999999999</v>
      </c>
      <c r="E44">
        <f>AVERAGE(B44:D44)</f>
        <v>0.157</v>
      </c>
      <c r="F44">
        <f>STDEV(B44:D44)</f>
        <v>3.2233522922572366E-2</v>
      </c>
      <c r="G44">
        <f t="shared" si="3"/>
        <v>220.8493099046263</v>
      </c>
      <c r="H44" s="11">
        <f t="shared" si="2"/>
        <v>27.606163738078287</v>
      </c>
      <c r="I44" s="18" t="s">
        <v>43</v>
      </c>
    </row>
    <row r="45" spans="1:9" x14ac:dyDescent="0.2">
      <c r="A45" s="16" t="s">
        <v>229</v>
      </c>
      <c r="I45" s="15" t="s">
        <v>271</v>
      </c>
    </row>
    <row r="46" spans="1:9" x14ac:dyDescent="0.2">
      <c r="A46" s="16" t="s">
        <v>230</v>
      </c>
      <c r="I46" s="15" t="s">
        <v>271</v>
      </c>
    </row>
    <row r="47" spans="1:9" x14ac:dyDescent="0.2">
      <c r="A47" s="22" t="s">
        <v>38</v>
      </c>
    </row>
    <row r="48" spans="1:9" x14ac:dyDescent="0.2">
      <c r="A48" s="16" t="s">
        <v>231</v>
      </c>
      <c r="B48">
        <v>0.122</v>
      </c>
      <c r="C48">
        <v>0.14000000000000001</v>
      </c>
      <c r="D48">
        <v>0.13700000000000001</v>
      </c>
      <c r="E48">
        <f>AVERAGE(B48:D48)</f>
        <v>0.13300000000000001</v>
      </c>
      <c r="F48">
        <f t="shared" ref="F48" si="5">STDEV(B48:D48)</f>
        <v>9.6436507609929632E-3</v>
      </c>
      <c r="G48">
        <f t="shared" si="3"/>
        <v>184.07120424417911</v>
      </c>
      <c r="H48" s="11">
        <f t="shared" si="2"/>
        <v>23.008900530522389</v>
      </c>
      <c r="I48" s="18" t="s">
        <v>43</v>
      </c>
    </row>
    <row r="49" spans="1:9" x14ac:dyDescent="0.2">
      <c r="A49" s="16" t="s">
        <v>232</v>
      </c>
      <c r="I49" s="15" t="s">
        <v>271</v>
      </c>
    </row>
    <row r="50" spans="1:9" x14ac:dyDescent="0.2">
      <c r="A50" s="16" t="s">
        <v>233</v>
      </c>
      <c r="B50">
        <v>0.123</v>
      </c>
      <c r="C50">
        <v>0.14299999999999999</v>
      </c>
      <c r="D50">
        <v>0.14099999999999999</v>
      </c>
      <c r="E50">
        <f>AVERAGE(C50:D50)</f>
        <v>0.14199999999999999</v>
      </c>
      <c r="F50">
        <f>STDEV(C50:D50)</f>
        <v>1.4142135623730963E-3</v>
      </c>
      <c r="G50">
        <f t="shared" si="3"/>
        <v>197.86299386684678</v>
      </c>
      <c r="H50" s="11">
        <f t="shared" si="2"/>
        <v>24.732874233355847</v>
      </c>
      <c r="I50" s="18" t="s">
        <v>43</v>
      </c>
    </row>
    <row r="51" spans="1:9" x14ac:dyDescent="0.2">
      <c r="A51" s="16" t="s">
        <v>234</v>
      </c>
      <c r="I51" s="15" t="s">
        <v>271</v>
      </c>
    </row>
    <row r="52" spans="1:9" x14ac:dyDescent="0.2">
      <c r="A52" s="16" t="s">
        <v>235</v>
      </c>
      <c r="B52">
        <v>0.14000000000000001</v>
      </c>
      <c r="C52">
        <v>0.16200000000000001</v>
      </c>
      <c r="D52">
        <v>0.128</v>
      </c>
      <c r="E52">
        <f>AVERAGE(B52:D52)</f>
        <v>0.14333333333333334</v>
      </c>
      <c r="F52">
        <f>STDEV(B52:D52)</f>
        <v>1.7243356208503417E-2</v>
      </c>
      <c r="G52">
        <f>(E52-$D$13)/$D$12</f>
        <v>199.90622195909387</v>
      </c>
      <c r="H52" s="11">
        <f>G52*0.125</f>
        <v>24.988277744886734</v>
      </c>
      <c r="I52" s="18" t="s">
        <v>43</v>
      </c>
    </row>
    <row r="53" spans="1:9" x14ac:dyDescent="0.2">
      <c r="A53" s="22" t="s">
        <v>39</v>
      </c>
    </row>
    <row r="54" spans="1:9" x14ac:dyDescent="0.2">
      <c r="A54" s="16" t="s">
        <v>236</v>
      </c>
      <c r="I54" s="15" t="s">
        <v>271</v>
      </c>
    </row>
    <row r="55" spans="1:9" x14ac:dyDescent="0.2">
      <c r="A55" s="16" t="s">
        <v>237</v>
      </c>
      <c r="I55" s="15" t="s">
        <v>271</v>
      </c>
    </row>
    <row r="56" spans="1:9" x14ac:dyDescent="0.2">
      <c r="A56" s="16" t="s">
        <v>238</v>
      </c>
      <c r="I56" s="15" t="s">
        <v>271</v>
      </c>
    </row>
    <row r="57" spans="1:9" x14ac:dyDescent="0.2">
      <c r="A57" s="16" t="s">
        <v>239</v>
      </c>
      <c r="I57" s="15" t="s">
        <v>271</v>
      </c>
    </row>
    <row r="58" spans="1:9" x14ac:dyDescent="0.2">
      <c r="A58" s="16" t="s">
        <v>240</v>
      </c>
      <c r="I58" s="15" t="s">
        <v>271</v>
      </c>
    </row>
    <row r="60" spans="1:9" x14ac:dyDescent="0.2">
      <c r="A60" s="13" t="s">
        <v>34</v>
      </c>
      <c r="B60" s="56" t="s">
        <v>24</v>
      </c>
      <c r="C60" s="56"/>
      <c r="D60" s="56"/>
      <c r="E60" s="1" t="s">
        <v>25</v>
      </c>
      <c r="F60" s="1" t="s">
        <v>211</v>
      </c>
      <c r="G60" s="1" t="s">
        <v>31</v>
      </c>
      <c r="H60" s="1" t="s">
        <v>30</v>
      </c>
      <c r="I60" s="1"/>
    </row>
    <row r="61" spans="1:9" x14ac:dyDescent="0.2">
      <c r="A61" s="13" t="s">
        <v>35</v>
      </c>
      <c r="B61" s="17"/>
      <c r="C61" s="17"/>
      <c r="D61" s="17"/>
    </row>
    <row r="62" spans="1:9" x14ac:dyDescent="0.2">
      <c r="A62" s="2" t="s">
        <v>241</v>
      </c>
      <c r="B62">
        <v>0.19500000000000001</v>
      </c>
      <c r="C62">
        <v>0.185</v>
      </c>
      <c r="D62">
        <v>0.21099999999999999</v>
      </c>
      <c r="E62">
        <f>AVERAGE(B62:D62)</f>
        <v>0.19699999999999998</v>
      </c>
      <c r="F62">
        <f>STDEV(B62:D62)</f>
        <v>1.3114877048603998E-2</v>
      </c>
      <c r="G62">
        <f t="shared" ref="G62:G66" si="6">(E62-$D$13)/$D$12</f>
        <v>282.14615267203823</v>
      </c>
      <c r="H62" s="11">
        <f t="shared" ref="H62:H66" si="7">G62*0.125</f>
        <v>35.268269084004778</v>
      </c>
      <c r="I62" s="18" t="s">
        <v>43</v>
      </c>
    </row>
    <row r="63" spans="1:9" x14ac:dyDescent="0.2">
      <c r="A63" s="2" t="s">
        <v>242</v>
      </c>
      <c r="B63">
        <v>0.14299999999999999</v>
      </c>
      <c r="C63">
        <v>0.17699999999999999</v>
      </c>
      <c r="D63">
        <v>0.15</v>
      </c>
      <c r="E63">
        <f>AVERAGE(C63:D63)</f>
        <v>0.16349999999999998</v>
      </c>
      <c r="F63">
        <f>STDEV(C63:D63)</f>
        <v>1.9091883092036781E-2</v>
      </c>
      <c r="G63">
        <f t="shared" si="6"/>
        <v>230.81004685433069</v>
      </c>
      <c r="H63" s="11">
        <f t="shared" si="7"/>
        <v>28.851255856791337</v>
      </c>
      <c r="I63" s="18" t="s">
        <v>43</v>
      </c>
    </row>
    <row r="64" spans="1:9" x14ac:dyDescent="0.2">
      <c r="A64" s="2" t="s">
        <v>243</v>
      </c>
      <c r="B64">
        <v>0.16900000000000001</v>
      </c>
      <c r="C64">
        <v>0.187</v>
      </c>
      <c r="D64">
        <v>0.18</v>
      </c>
      <c r="E64">
        <f>AVERAGE(B64:D64)</f>
        <v>0.17866666666666667</v>
      </c>
      <c r="F64">
        <f>STDEV(B64:D64)</f>
        <v>9.0737717258774601E-3</v>
      </c>
      <c r="G64">
        <f t="shared" si="6"/>
        <v>254.0517664036411</v>
      </c>
      <c r="H64" s="11">
        <f t="shared" si="7"/>
        <v>31.756470800455137</v>
      </c>
      <c r="I64" s="18" t="s">
        <v>43</v>
      </c>
    </row>
    <row r="65" spans="1:9" x14ac:dyDescent="0.2">
      <c r="A65" s="2" t="s">
        <v>244</v>
      </c>
      <c r="B65">
        <v>0.186</v>
      </c>
      <c r="C65">
        <v>0.17899999999999999</v>
      </c>
      <c r="D65">
        <v>0.188</v>
      </c>
      <c r="E65">
        <f>AVERAGE(B66:D66)</f>
        <v>0.18566666666666665</v>
      </c>
      <c r="F65">
        <f>STDEV(B66:D66)</f>
        <v>1.1372481406154664E-2</v>
      </c>
      <c r="G65">
        <f t="shared" si="6"/>
        <v>264.77871388793818</v>
      </c>
      <c r="H65" s="11">
        <f t="shared" si="7"/>
        <v>33.097339235992273</v>
      </c>
      <c r="I65" s="18" t="s">
        <v>43</v>
      </c>
    </row>
    <row r="66" spans="1:9" x14ac:dyDescent="0.2">
      <c r="A66" s="2" t="s">
        <v>245</v>
      </c>
      <c r="B66">
        <v>0.17299999999999999</v>
      </c>
      <c r="C66">
        <v>0.189</v>
      </c>
      <c r="D66">
        <v>0.19500000000000001</v>
      </c>
      <c r="E66">
        <f>AVERAGE(B65:D65)</f>
        <v>0.18433333333333332</v>
      </c>
      <c r="F66">
        <f>STDEV(B65:D65)</f>
        <v>4.7258156262526127E-3</v>
      </c>
      <c r="G66">
        <f t="shared" si="6"/>
        <v>262.73548579569109</v>
      </c>
      <c r="H66" s="11">
        <f t="shared" si="7"/>
        <v>32.841935724461386</v>
      </c>
      <c r="I66" s="18" t="s">
        <v>43</v>
      </c>
    </row>
    <row r="67" spans="1:9" x14ac:dyDescent="0.2">
      <c r="A67" s="13" t="s">
        <v>40</v>
      </c>
      <c r="I67" s="52"/>
    </row>
    <row r="68" spans="1:9" x14ac:dyDescent="0.2">
      <c r="A68" s="2" t="s">
        <v>246</v>
      </c>
      <c r="B68">
        <v>0.23699999999999999</v>
      </c>
      <c r="C68">
        <v>0.222</v>
      </c>
      <c r="D68">
        <v>0.27800000000000002</v>
      </c>
      <c r="E68">
        <f>AVERAGE(B68:D68)</f>
        <v>0.24566666666666667</v>
      </c>
      <c r="F68">
        <f>STDEV(B68:D68)</f>
        <v>2.8988503468329204E-2</v>
      </c>
      <c r="G68">
        <f>(E68-$D$13)/$D$12</f>
        <v>356.72397803905614</v>
      </c>
      <c r="H68" s="11">
        <f>G68*0.125</f>
        <v>44.590497254882017</v>
      </c>
      <c r="I68" s="18" t="s">
        <v>43</v>
      </c>
    </row>
    <row r="69" spans="1:9" x14ac:dyDescent="0.2">
      <c r="A69" s="2" t="s">
        <v>247</v>
      </c>
      <c r="B69">
        <v>0.153</v>
      </c>
      <c r="C69">
        <v>0.154</v>
      </c>
      <c r="D69">
        <v>0.28999999999999998</v>
      </c>
      <c r="E69">
        <f t="shared" ref="E69:E78" si="8">AVERAGE(B69:D69)</f>
        <v>0.19899999999999998</v>
      </c>
      <c r="F69">
        <f t="shared" ref="F69:F78" si="9">STDEV(B69:D69)</f>
        <v>7.8809897855535854E-2</v>
      </c>
      <c r="G69">
        <f>(E69-$D$13)/$D$12</f>
        <v>285.21099481040881</v>
      </c>
      <c r="H69" s="11">
        <f t="shared" ref="H69:H89" si="10">G69*0.125</f>
        <v>35.651374351301101</v>
      </c>
      <c r="I69" s="18" t="s">
        <v>43</v>
      </c>
    </row>
    <row r="70" spans="1:9" x14ac:dyDescent="0.2">
      <c r="A70" s="2" t="s">
        <v>248</v>
      </c>
      <c r="B70">
        <v>0.184</v>
      </c>
      <c r="C70">
        <v>0.19500000000000001</v>
      </c>
      <c r="D70">
        <v>0.186</v>
      </c>
      <c r="E70">
        <f t="shared" si="8"/>
        <v>0.18833333333333332</v>
      </c>
      <c r="F70">
        <f t="shared" si="9"/>
        <v>5.8594652770823201E-3</v>
      </c>
      <c r="G70">
        <f t="shared" ref="G70:G80" si="11">(E70-$D$13)/$D$12</f>
        <v>268.86517007243231</v>
      </c>
      <c r="H70" s="11">
        <f t="shared" si="10"/>
        <v>33.608146259054038</v>
      </c>
      <c r="I70" s="18" t="s">
        <v>43</v>
      </c>
    </row>
    <row r="71" spans="1:9" x14ac:dyDescent="0.2">
      <c r="A71" s="2" t="s">
        <v>249</v>
      </c>
      <c r="B71">
        <v>0.19700000000000001</v>
      </c>
      <c r="C71">
        <v>0.19500000000000001</v>
      </c>
      <c r="D71">
        <v>0.183</v>
      </c>
      <c r="E71">
        <f t="shared" si="8"/>
        <v>0.19166666666666665</v>
      </c>
      <c r="F71">
        <f t="shared" si="9"/>
        <v>7.5718777944003713E-3</v>
      </c>
      <c r="G71">
        <f t="shared" si="11"/>
        <v>273.97324030304998</v>
      </c>
      <c r="H71" s="11">
        <f t="shared" si="10"/>
        <v>34.246655037881247</v>
      </c>
      <c r="I71" s="18" t="s">
        <v>43</v>
      </c>
    </row>
    <row r="72" spans="1:9" x14ac:dyDescent="0.2">
      <c r="A72" s="2" t="s">
        <v>250</v>
      </c>
      <c r="B72">
        <v>0.17100000000000001</v>
      </c>
      <c r="C72">
        <v>0.20100000000000001</v>
      </c>
      <c r="D72">
        <v>0.161</v>
      </c>
      <c r="E72">
        <f t="shared" si="8"/>
        <v>0.17766666666666667</v>
      </c>
      <c r="F72">
        <f t="shared" si="9"/>
        <v>2.081665999466133E-2</v>
      </c>
      <c r="G72">
        <f t="shared" si="11"/>
        <v>252.51934533445581</v>
      </c>
      <c r="H72" s="11">
        <f t="shared" si="10"/>
        <v>31.564918166806976</v>
      </c>
      <c r="I72" s="18" t="s">
        <v>43</v>
      </c>
    </row>
    <row r="73" spans="1:9" x14ac:dyDescent="0.2">
      <c r="A73" s="13" t="s">
        <v>37</v>
      </c>
      <c r="I73" s="52"/>
    </row>
    <row r="74" spans="1:9" x14ac:dyDescent="0.2">
      <c r="A74" s="2" t="s">
        <v>251</v>
      </c>
      <c r="B74">
        <v>0.182</v>
      </c>
      <c r="C74">
        <v>0.161</v>
      </c>
      <c r="D74">
        <v>0.189</v>
      </c>
      <c r="E74">
        <f t="shared" si="8"/>
        <v>0.17733333333333334</v>
      </c>
      <c r="F74">
        <f t="shared" si="9"/>
        <v>1.4571661996262926E-2</v>
      </c>
      <c r="G74">
        <f t="shared" si="11"/>
        <v>252.00853831139406</v>
      </c>
      <c r="H74" s="11">
        <f t="shared" si="10"/>
        <v>31.501067288924258</v>
      </c>
      <c r="I74" s="18" t="s">
        <v>43</v>
      </c>
    </row>
    <row r="75" spans="1:9" x14ac:dyDescent="0.2">
      <c r="A75" s="2" t="s">
        <v>252</v>
      </c>
      <c r="B75">
        <v>0.21199999999999999</v>
      </c>
      <c r="C75">
        <v>0.17399999999999999</v>
      </c>
      <c r="D75">
        <v>0.17899999999999999</v>
      </c>
      <c r="E75">
        <f t="shared" si="8"/>
        <v>0.18833333333333332</v>
      </c>
      <c r="F75">
        <f t="shared" si="9"/>
        <v>2.0647840887931441E-2</v>
      </c>
      <c r="G75">
        <f t="shared" si="11"/>
        <v>268.86517007243231</v>
      </c>
      <c r="H75" s="11">
        <f t="shared" si="10"/>
        <v>33.608146259054038</v>
      </c>
      <c r="I75" s="18" t="s">
        <v>43</v>
      </c>
    </row>
    <row r="76" spans="1:9" x14ac:dyDescent="0.2">
      <c r="A76" s="2" t="s">
        <v>253</v>
      </c>
      <c r="B76">
        <v>0.21299999999999999</v>
      </c>
      <c r="C76">
        <v>0.192</v>
      </c>
      <c r="D76">
        <v>0.19600000000000001</v>
      </c>
      <c r="E76">
        <f t="shared" si="8"/>
        <v>0.20033333333333334</v>
      </c>
      <c r="F76">
        <f t="shared" si="9"/>
        <v>1.1150485789118481E-2</v>
      </c>
      <c r="G76">
        <f t="shared" si="11"/>
        <v>287.2542229026559</v>
      </c>
      <c r="H76" s="11">
        <f t="shared" si="10"/>
        <v>35.906777862831987</v>
      </c>
      <c r="I76" s="18" t="s">
        <v>43</v>
      </c>
    </row>
    <row r="77" spans="1:9" x14ac:dyDescent="0.2">
      <c r="A77" s="2" t="s">
        <v>254</v>
      </c>
      <c r="B77">
        <v>0.185</v>
      </c>
      <c r="C77">
        <v>0.188</v>
      </c>
      <c r="D77">
        <v>0.19900000000000001</v>
      </c>
      <c r="E77">
        <f t="shared" si="8"/>
        <v>0.19066666666666668</v>
      </c>
      <c r="F77">
        <f t="shared" si="9"/>
        <v>7.3711147958319999E-3</v>
      </c>
      <c r="G77">
        <f t="shared" si="11"/>
        <v>272.44081923386472</v>
      </c>
      <c r="H77" s="11">
        <f t="shared" si="10"/>
        <v>34.055102404233089</v>
      </c>
      <c r="I77" s="18" t="s">
        <v>43</v>
      </c>
    </row>
    <row r="78" spans="1:9" x14ac:dyDescent="0.2">
      <c r="A78" s="2" t="s">
        <v>255</v>
      </c>
      <c r="B78">
        <v>0.156</v>
      </c>
      <c r="C78">
        <v>0.19800000000000001</v>
      </c>
      <c r="D78">
        <v>0.189</v>
      </c>
      <c r="E78">
        <f t="shared" si="8"/>
        <v>0.18099999999999997</v>
      </c>
      <c r="F78">
        <f t="shared" si="9"/>
        <v>2.2113344387495983E-2</v>
      </c>
      <c r="G78">
        <f t="shared" si="11"/>
        <v>257.62741556507342</v>
      </c>
      <c r="H78" s="11">
        <f t="shared" si="10"/>
        <v>32.203426945634178</v>
      </c>
      <c r="I78" s="18" t="s">
        <v>43</v>
      </c>
    </row>
    <row r="79" spans="1:9" x14ac:dyDescent="0.2">
      <c r="A79" s="13" t="s">
        <v>38</v>
      </c>
    </row>
    <row r="80" spans="1:9" x14ac:dyDescent="0.2">
      <c r="A80" s="2" t="s">
        <v>256</v>
      </c>
      <c r="B80">
        <v>0.18</v>
      </c>
      <c r="C80">
        <v>0.13200000000000001</v>
      </c>
      <c r="D80">
        <v>0.16400000000000001</v>
      </c>
      <c r="E80">
        <f>AVERAGE(B80:D80)</f>
        <v>0.15866666666666665</v>
      </c>
      <c r="F80">
        <f>STDEV(B80:D80)</f>
        <v>2.4440403706431395E-2</v>
      </c>
      <c r="G80">
        <f t="shared" si="11"/>
        <v>223.4033450199351</v>
      </c>
      <c r="H80" s="11">
        <f t="shared" si="10"/>
        <v>27.925418127491888</v>
      </c>
      <c r="I80" s="18" t="s">
        <v>43</v>
      </c>
    </row>
    <row r="81" spans="1:9" x14ac:dyDescent="0.2">
      <c r="A81" s="2" t="s">
        <v>257</v>
      </c>
      <c r="B81">
        <v>0.17</v>
      </c>
      <c r="C81">
        <v>0.183</v>
      </c>
      <c r="D81">
        <v>0.187</v>
      </c>
      <c r="E81">
        <f>AVERAGE(B81:D81)</f>
        <v>0.18000000000000002</v>
      </c>
      <c r="F81">
        <f>STDEV(B81:D81)</f>
        <v>8.8881944173155817E-3</v>
      </c>
      <c r="G81">
        <f>(E81-$D$13)/$D$12</f>
        <v>256.09499449588822</v>
      </c>
      <c r="H81" s="11">
        <f t="shared" si="10"/>
        <v>32.011874311986027</v>
      </c>
      <c r="I81" s="18" t="s">
        <v>43</v>
      </c>
    </row>
    <row r="82" spans="1:9" x14ac:dyDescent="0.2">
      <c r="A82" s="2" t="s">
        <v>258</v>
      </c>
      <c r="B82">
        <v>0.186</v>
      </c>
      <c r="C82">
        <v>0.18</v>
      </c>
      <c r="D82">
        <v>0.16700000000000001</v>
      </c>
      <c r="E82">
        <f>AVERAGE(B82:D82)</f>
        <v>0.17766666666666667</v>
      </c>
      <c r="F82">
        <f>STDEV(B82:D82)</f>
        <v>9.7125348562223032E-3</v>
      </c>
      <c r="G82">
        <f>(E82-$D$13)/$D$12</f>
        <v>252.51934533445581</v>
      </c>
      <c r="H82" s="11">
        <f t="shared" si="10"/>
        <v>31.564918166806976</v>
      </c>
      <c r="I82" s="18" t="s">
        <v>43</v>
      </c>
    </row>
    <row r="83" spans="1:9" x14ac:dyDescent="0.2">
      <c r="A83" s="2" t="s">
        <v>259</v>
      </c>
      <c r="B83">
        <v>0.13200000000000001</v>
      </c>
      <c r="C83">
        <v>0.13</v>
      </c>
      <c r="D83">
        <v>0.124</v>
      </c>
      <c r="E83">
        <f t="shared" ref="E83:E87" si="12">AVERAGE(B83:D83)</f>
        <v>0.12866666666666668</v>
      </c>
      <c r="F83">
        <f t="shared" ref="F83:F87" si="13">STDEV(B83:D83)</f>
        <v>4.1633319989322695E-3</v>
      </c>
      <c r="G83">
        <f t="shared" ref="G83:G89" si="14">(E83-$D$13)/$D$12</f>
        <v>177.43071294437618</v>
      </c>
      <c r="H83" s="11">
        <f t="shared" si="10"/>
        <v>22.178839118047023</v>
      </c>
      <c r="I83" s="18" t="s">
        <v>43</v>
      </c>
    </row>
    <row r="84" spans="1:9" x14ac:dyDescent="0.2">
      <c r="A84" s="2" t="s">
        <v>260</v>
      </c>
      <c r="B84">
        <v>0.127</v>
      </c>
      <c r="C84">
        <v>0.129</v>
      </c>
      <c r="D84">
        <v>0.124</v>
      </c>
      <c r="E84">
        <f t="shared" si="12"/>
        <v>0.12666666666666668</v>
      </c>
      <c r="F84">
        <f t="shared" si="13"/>
        <v>2.5166114784235852E-3</v>
      </c>
      <c r="G84">
        <f t="shared" si="14"/>
        <v>174.36587080600557</v>
      </c>
      <c r="H84" s="11">
        <f t="shared" si="10"/>
        <v>21.795733850750697</v>
      </c>
      <c r="I84" s="15" t="s">
        <v>271</v>
      </c>
    </row>
    <row r="85" spans="1:9" x14ac:dyDescent="0.2">
      <c r="A85" s="13" t="s">
        <v>41</v>
      </c>
    </row>
    <row r="86" spans="1:9" x14ac:dyDescent="0.2">
      <c r="A86" s="2" t="s">
        <v>261</v>
      </c>
      <c r="I86" s="15" t="s">
        <v>271</v>
      </c>
    </row>
    <row r="87" spans="1:9" x14ac:dyDescent="0.2">
      <c r="A87" s="2" t="s">
        <v>262</v>
      </c>
      <c r="B87">
        <v>0.24</v>
      </c>
      <c r="C87">
        <v>0.22</v>
      </c>
      <c r="D87">
        <v>0.28100000000000003</v>
      </c>
      <c r="E87">
        <f t="shared" si="12"/>
        <v>0.247</v>
      </c>
      <c r="F87">
        <f t="shared" si="13"/>
        <v>3.1096623610932357E-2</v>
      </c>
      <c r="G87">
        <f t="shared" si="14"/>
        <v>358.76720613130323</v>
      </c>
      <c r="H87" s="11">
        <f t="shared" si="10"/>
        <v>44.845900766412903</v>
      </c>
      <c r="I87" s="18" t="s">
        <v>43</v>
      </c>
    </row>
    <row r="88" spans="1:9" x14ac:dyDescent="0.2">
      <c r="A88" s="2" t="s">
        <v>263</v>
      </c>
      <c r="I88" s="15" t="s">
        <v>271</v>
      </c>
    </row>
    <row r="89" spans="1:9" x14ac:dyDescent="0.2">
      <c r="A89" s="2" t="s">
        <v>264</v>
      </c>
      <c r="B89">
        <v>0.2</v>
      </c>
      <c r="C89">
        <v>0.21</v>
      </c>
      <c r="D89">
        <v>0.191</v>
      </c>
      <c r="E89">
        <f>AVERAGE(B89:D89)</f>
        <v>0.20033333333333334</v>
      </c>
      <c r="F89">
        <f>STDEV(B89:D89)</f>
        <v>9.5043849529221625E-3</v>
      </c>
      <c r="G89">
        <f t="shared" si="14"/>
        <v>287.2542229026559</v>
      </c>
      <c r="H89" s="11">
        <f t="shared" si="10"/>
        <v>35.906777862831987</v>
      </c>
      <c r="I89" s="18" t="s">
        <v>43</v>
      </c>
    </row>
    <row r="90" spans="1:9" x14ac:dyDescent="0.2">
      <c r="A90" s="2" t="s">
        <v>265</v>
      </c>
      <c r="I90" s="15" t="s">
        <v>271</v>
      </c>
    </row>
    <row r="91" spans="1:9" x14ac:dyDescent="0.2">
      <c r="A91" s="13" t="s">
        <v>42</v>
      </c>
    </row>
    <row r="92" spans="1:9" x14ac:dyDescent="0.2">
      <c r="A92" s="2" t="s">
        <v>266</v>
      </c>
      <c r="I92" s="15" t="s">
        <v>271</v>
      </c>
    </row>
    <row r="93" spans="1:9" x14ac:dyDescent="0.2">
      <c r="A93" s="2" t="s">
        <v>267</v>
      </c>
      <c r="I93" s="15" t="s">
        <v>271</v>
      </c>
    </row>
    <row r="94" spans="1:9" x14ac:dyDescent="0.2">
      <c r="A94" s="2" t="s">
        <v>268</v>
      </c>
      <c r="I94" s="15" t="s">
        <v>271</v>
      </c>
    </row>
    <row r="95" spans="1:9" x14ac:dyDescent="0.2">
      <c r="A95" s="2" t="s">
        <v>269</v>
      </c>
      <c r="I95" s="15" t="s">
        <v>271</v>
      </c>
    </row>
    <row r="96" spans="1:9" x14ac:dyDescent="0.2">
      <c r="A96" s="2" t="s">
        <v>270</v>
      </c>
      <c r="I96" s="15" t="s">
        <v>271</v>
      </c>
    </row>
  </sheetData>
  <mergeCells count="4">
    <mergeCell ref="B2:D2"/>
    <mergeCell ref="B16:D16"/>
    <mergeCell ref="B23:D23"/>
    <mergeCell ref="B60:D60"/>
  </mergeCells>
  <phoneticPr fontId="10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83045-6F0B-EA44-A710-DAAE8A686D05}">
  <dimension ref="A1:Q84"/>
  <sheetViews>
    <sheetView zoomScaleNormal="100" workbookViewId="0">
      <selection activeCell="E31" sqref="E31"/>
    </sheetView>
  </sheetViews>
  <sheetFormatPr baseColWidth="10" defaultColWidth="10.6640625" defaultRowHeight="16" x14ac:dyDescent="0.2"/>
  <cols>
    <col min="1" max="1" width="13" style="2" bestFit="1" customWidth="1"/>
    <col min="2" max="2" width="12.6640625" customWidth="1"/>
    <col min="3" max="5" width="12.1640625" bestFit="1" customWidth="1"/>
    <col min="6" max="6" width="17.83203125" customWidth="1"/>
    <col min="7" max="7" width="25.6640625" customWidth="1"/>
    <col min="8" max="8" width="15.33203125" bestFit="1" customWidth="1"/>
    <col min="10" max="10" width="17.33203125" bestFit="1" customWidth="1"/>
    <col min="11" max="11" width="14" bestFit="1" customWidth="1"/>
    <col min="12" max="13" width="12.1640625" bestFit="1" customWidth="1"/>
    <col min="14" max="14" width="12.6640625" bestFit="1" customWidth="1"/>
    <col min="15" max="15" width="14.33203125" bestFit="1" customWidth="1"/>
    <col min="16" max="16" width="21.83203125" bestFit="1" customWidth="1"/>
    <col min="17" max="17" width="15.33203125" bestFit="1" customWidth="1"/>
  </cols>
  <sheetData>
    <row r="1" spans="1:17" s="3" customFormat="1" x14ac:dyDescent="0.2">
      <c r="A1" s="5" t="s">
        <v>272</v>
      </c>
      <c r="C1" s="3" t="s">
        <v>6</v>
      </c>
      <c r="D1" s="3" t="s">
        <v>15</v>
      </c>
      <c r="E1" s="3" t="s">
        <v>18</v>
      </c>
      <c r="F1" s="7" t="s">
        <v>17</v>
      </c>
      <c r="G1" s="7" t="s">
        <v>20</v>
      </c>
      <c r="H1" s="7" t="s">
        <v>22</v>
      </c>
      <c r="K1" s="6" t="s">
        <v>273</v>
      </c>
      <c r="L1" s="3" t="s">
        <v>6</v>
      </c>
      <c r="M1" s="3" t="s">
        <v>15</v>
      </c>
      <c r="N1" s="3" t="s">
        <v>18</v>
      </c>
      <c r="O1" s="7" t="s">
        <v>17</v>
      </c>
      <c r="P1" s="7" t="s">
        <v>20</v>
      </c>
      <c r="Q1" s="7" t="s">
        <v>22</v>
      </c>
    </row>
    <row r="2" spans="1:17" x14ac:dyDescent="0.2">
      <c r="A2" s="2" t="s">
        <v>26</v>
      </c>
      <c r="B2" s="1" t="s">
        <v>14</v>
      </c>
      <c r="C2">
        <v>1074520.93724006</v>
      </c>
      <c r="D2" s="15">
        <v>549.92726715086906</v>
      </c>
      <c r="E2">
        <f>D2/C2</f>
        <v>5.1178832174585088E-4</v>
      </c>
      <c r="F2">
        <f>(E2-$D$62)/$D$61</f>
        <v>5.5432927243390218E-2</v>
      </c>
      <c r="G2" s="11">
        <f>F2*4</f>
        <v>0.22173170897356087</v>
      </c>
      <c r="H2">
        <f>G2*0.000001</f>
        <v>2.2173170897356087E-7</v>
      </c>
      <c r="J2" s="1" t="s">
        <v>14</v>
      </c>
      <c r="K2" s="2" t="s">
        <v>26</v>
      </c>
      <c r="L2">
        <v>1137169.7333406301</v>
      </c>
      <c r="M2">
        <v>616.97021820121699</v>
      </c>
      <c r="N2">
        <f>M2/L2</f>
        <v>5.4254892661341036E-4</v>
      </c>
      <c r="O2">
        <f>(N2-$D$62)/$D$61</f>
        <v>0.23582947895244391</v>
      </c>
      <c r="P2" s="11">
        <f>O2*10</f>
        <v>2.3582947895244391</v>
      </c>
      <c r="Q2">
        <f>P2*0.000001</f>
        <v>2.3582947895244387E-6</v>
      </c>
    </row>
    <row r="3" spans="1:17" x14ac:dyDescent="0.2">
      <c r="A3" s="2" t="s">
        <v>27</v>
      </c>
      <c r="C3">
        <v>1049600.1947750801</v>
      </c>
      <c r="D3">
        <v>777.37882951896995</v>
      </c>
      <c r="E3">
        <f t="shared" ref="E3:E5" si="0">D3/C3</f>
        <v>7.4064280226772948E-4</v>
      </c>
      <c r="F3">
        <f t="shared" ref="F3:F5" si="1">(E3-$D$62)/$D$61</f>
        <v>1.3975573525290876</v>
      </c>
      <c r="G3" s="11">
        <f t="shared" ref="G3:G40" si="2">F3*4</f>
        <v>5.5902294101163506</v>
      </c>
      <c r="H3">
        <f t="shared" ref="H3:H40" si="3">G3*0.000001</f>
        <v>5.5902294101163502E-6</v>
      </c>
      <c r="K3" s="2" t="s">
        <v>27</v>
      </c>
      <c r="L3">
        <v>1124476.0137897099</v>
      </c>
      <c r="M3">
        <v>596.09264164931994</v>
      </c>
      <c r="N3">
        <f t="shared" ref="N3:N40" si="4">M3/L3</f>
        <v>5.3010703148781988E-4</v>
      </c>
      <c r="O3">
        <f t="shared" ref="O3:O5" si="5">(N3-$D$62)/$D$61</f>
        <v>0.16286358679766194</v>
      </c>
      <c r="P3" s="11">
        <f t="shared" ref="P3:P5" si="6">O3*10</f>
        <v>1.6286358679766195</v>
      </c>
      <c r="Q3">
        <f t="shared" ref="Q3:Q40" si="7">P3*0.000001</f>
        <v>1.6286358679766194E-6</v>
      </c>
    </row>
    <row r="4" spans="1:17" x14ac:dyDescent="0.2">
      <c r="A4" s="2" t="s">
        <v>28</v>
      </c>
      <c r="C4">
        <v>1019337.8691681999</v>
      </c>
      <c r="D4">
        <v>729.00623934513396</v>
      </c>
      <c r="E4">
        <f t="shared" si="0"/>
        <v>7.1517625450334503E-4</v>
      </c>
      <c r="F4">
        <f t="shared" si="1"/>
        <v>1.2482079681327543</v>
      </c>
      <c r="G4" s="11">
        <f t="shared" si="2"/>
        <v>4.992831872531017</v>
      </c>
      <c r="H4">
        <f t="shared" si="3"/>
        <v>4.9928318725310171E-6</v>
      </c>
      <c r="K4" s="2" t="s">
        <v>28</v>
      </c>
      <c r="L4">
        <v>1158008.3683883799</v>
      </c>
      <c r="M4" s="15">
        <v>554.00500535078595</v>
      </c>
      <c r="N4">
        <f t="shared" si="4"/>
        <v>4.7841191866497838E-4</v>
      </c>
      <c r="O4">
        <f t="shared" si="5"/>
        <v>-0.14030405680371624</v>
      </c>
      <c r="P4" s="11">
        <f>O4*10</f>
        <v>-1.4030405680371625</v>
      </c>
      <c r="Q4">
        <f t="shared" si="7"/>
        <v>-1.4030405680371625E-6</v>
      </c>
    </row>
    <row r="5" spans="1:17" x14ac:dyDescent="0.2">
      <c r="A5" s="2" t="s">
        <v>29</v>
      </c>
      <c r="C5">
        <v>1044231.41305201</v>
      </c>
      <c r="D5">
        <v>661.25045084979604</v>
      </c>
      <c r="E5">
        <f t="shared" si="0"/>
        <v>6.3324129362967287E-4</v>
      </c>
      <c r="F5">
        <f t="shared" si="1"/>
        <v>0.76769776784034416</v>
      </c>
      <c r="G5" s="11">
        <f t="shared" si="2"/>
        <v>3.0707910713613766</v>
      </c>
      <c r="H5">
        <f t="shared" si="3"/>
        <v>3.0707910713613767E-6</v>
      </c>
      <c r="K5" s="2" t="s">
        <v>29</v>
      </c>
      <c r="L5">
        <v>1158136.7040818499</v>
      </c>
      <c r="M5">
        <v>585.97562652722195</v>
      </c>
      <c r="N5">
        <f t="shared" si="4"/>
        <v>5.0596412708616551E-4</v>
      </c>
      <c r="O5">
        <f t="shared" si="5"/>
        <v>2.1276751263977954E-2</v>
      </c>
      <c r="P5" s="11">
        <f t="shared" si="6"/>
        <v>0.21276751263977955</v>
      </c>
      <c r="Q5">
        <f t="shared" si="7"/>
        <v>2.1276751263977954E-7</v>
      </c>
    </row>
    <row r="6" spans="1:17" x14ac:dyDescent="0.2">
      <c r="A6" s="13" t="s">
        <v>55</v>
      </c>
      <c r="G6" s="11"/>
      <c r="K6" s="2"/>
      <c r="P6" s="11"/>
    </row>
    <row r="7" spans="1:17" x14ac:dyDescent="0.2">
      <c r="A7" s="2" t="s">
        <v>212</v>
      </c>
      <c r="B7" s="1" t="s">
        <v>21</v>
      </c>
      <c r="C7">
        <v>1110217.10540161</v>
      </c>
      <c r="D7">
        <v>7673.8201412396802</v>
      </c>
      <c r="E7">
        <v>6.9119995574773207E-3</v>
      </c>
      <c r="F7">
        <f>(E7-$D$83)/$D$82</f>
        <v>14.238138428249123</v>
      </c>
      <c r="G7" s="11">
        <f t="shared" si="2"/>
        <v>56.95255371299649</v>
      </c>
      <c r="H7">
        <f t="shared" si="3"/>
        <v>5.6952553712996487E-5</v>
      </c>
      <c r="J7" s="10" t="s">
        <v>21</v>
      </c>
      <c r="K7" s="2" t="s">
        <v>212</v>
      </c>
      <c r="L7">
        <v>1151175.3718621</v>
      </c>
      <c r="M7">
        <v>4656.8774245683398</v>
      </c>
      <c r="N7">
        <f t="shared" si="4"/>
        <v>4.0453240560867302E-3</v>
      </c>
      <c r="O7">
        <f>(N7-$D$83)/$D$82</f>
        <v>7.7844998833192545</v>
      </c>
      <c r="P7" s="11">
        <f>O7*25</f>
        <v>194.61249708298135</v>
      </c>
      <c r="Q7">
        <f t="shared" si="7"/>
        <v>1.9461249708298134E-4</v>
      </c>
    </row>
    <row r="8" spans="1:17" x14ac:dyDescent="0.2">
      <c r="A8" s="2" t="s">
        <v>213</v>
      </c>
      <c r="C8">
        <v>1097960.48065294</v>
      </c>
      <c r="D8">
        <v>11287.434418925001</v>
      </c>
      <c r="E8">
        <v>1.0280364929175355E-2</v>
      </c>
      <c r="F8">
        <f t="shared" ref="F8:F40" si="8">(E8-$D$83)/$D$82</f>
        <v>21.821212475399733</v>
      </c>
      <c r="G8" s="11">
        <f t="shared" si="2"/>
        <v>87.284849901598932</v>
      </c>
      <c r="H8">
        <f t="shared" si="3"/>
        <v>8.7284849901598927E-5</v>
      </c>
      <c r="K8" s="2" t="s">
        <v>213</v>
      </c>
      <c r="L8">
        <v>1152452.5578995999</v>
      </c>
      <c r="M8">
        <v>5527.9723865879096</v>
      </c>
      <c r="N8">
        <f t="shared" si="4"/>
        <v>4.7967027785186271E-3</v>
      </c>
      <c r="O8">
        <f t="shared" ref="O8:O40" si="9">(N8-$D$83)/$D$82</f>
        <v>9.4760504904857772</v>
      </c>
      <c r="P8" s="11">
        <f t="shared" ref="P8:P16" si="10">O8*25</f>
        <v>236.90126226214443</v>
      </c>
      <c r="Q8">
        <f t="shared" si="7"/>
        <v>2.3690126226214443E-4</v>
      </c>
    </row>
    <row r="9" spans="1:17" x14ac:dyDescent="0.2">
      <c r="A9" s="2" t="s">
        <v>214</v>
      </c>
      <c r="C9">
        <v>1109060.42767623</v>
      </c>
      <c r="D9">
        <v>8936.6009608841796</v>
      </c>
      <c r="E9">
        <v>8.0578124851219176E-3</v>
      </c>
      <c r="F9">
        <f t="shared" si="8"/>
        <v>16.817663900015649</v>
      </c>
      <c r="G9" s="11">
        <f t="shared" si="2"/>
        <v>67.270655600062597</v>
      </c>
      <c r="H9">
        <f t="shared" si="3"/>
        <v>6.7270655600062599E-5</v>
      </c>
      <c r="K9" s="2" t="s">
        <v>214</v>
      </c>
      <c r="L9">
        <v>1132925.4618160201</v>
      </c>
      <c r="M9">
        <v>5873.0581108821898</v>
      </c>
      <c r="N9">
        <f t="shared" si="4"/>
        <v>5.18397574141196E-3</v>
      </c>
      <c r="O9">
        <f t="shared" si="9"/>
        <v>10.347903520075356</v>
      </c>
      <c r="P9" s="11">
        <f t="shared" si="10"/>
        <v>258.6975880018839</v>
      </c>
      <c r="Q9">
        <f t="shared" si="7"/>
        <v>2.586975880018839E-4</v>
      </c>
    </row>
    <row r="10" spans="1:17" x14ac:dyDescent="0.2">
      <c r="A10" s="2" t="s">
        <v>215</v>
      </c>
      <c r="C10">
        <v>1101069.7525647699</v>
      </c>
      <c r="D10">
        <v>8221.2276970810599</v>
      </c>
      <c r="E10">
        <v>7.4665820924886862E-3</v>
      </c>
      <c r="F10">
        <f t="shared" si="8"/>
        <v>15.486649193614124</v>
      </c>
      <c r="G10" s="11">
        <f t="shared" si="2"/>
        <v>61.946596774456495</v>
      </c>
      <c r="H10">
        <f t="shared" si="3"/>
        <v>6.1946596774456491E-5</v>
      </c>
      <c r="K10" s="2" t="s">
        <v>215</v>
      </c>
      <c r="L10">
        <v>1151744.7417488601</v>
      </c>
      <c r="M10">
        <v>4701.6554877777398</v>
      </c>
      <c r="N10">
        <f t="shared" si="4"/>
        <v>4.0822026941825136E-3</v>
      </c>
      <c r="O10">
        <f t="shared" si="9"/>
        <v>7.867523371741302</v>
      </c>
      <c r="P10" s="11">
        <f t="shared" si="10"/>
        <v>196.68808429353254</v>
      </c>
      <c r="Q10">
        <f t="shared" si="7"/>
        <v>1.9668808429353253E-4</v>
      </c>
    </row>
    <row r="11" spans="1:17" x14ac:dyDescent="0.2">
      <c r="A11" s="2" t="s">
        <v>216</v>
      </c>
      <c r="C11">
        <v>1096950.87397113</v>
      </c>
      <c r="D11">
        <v>6755.5106460321203</v>
      </c>
      <c r="E11">
        <v>6.1584441075069642E-3</v>
      </c>
      <c r="F11">
        <f t="shared" si="8"/>
        <v>12.541687436390575</v>
      </c>
      <c r="G11" s="11">
        <f t="shared" si="2"/>
        <v>50.166749745562299</v>
      </c>
      <c r="H11">
        <f t="shared" si="3"/>
        <v>5.0166749745562299E-5</v>
      </c>
      <c r="K11" s="2" t="s">
        <v>216</v>
      </c>
      <c r="L11">
        <v>1135239.7519712399</v>
      </c>
      <c r="M11">
        <v>4213.8078871812504</v>
      </c>
      <c r="N11">
        <f t="shared" si="4"/>
        <v>3.7118220004755459E-3</v>
      </c>
      <c r="O11">
        <f t="shared" si="9"/>
        <v>7.0336992712996427</v>
      </c>
      <c r="P11" s="11">
        <f t="shared" si="10"/>
        <v>175.84248178249106</v>
      </c>
      <c r="Q11">
        <f t="shared" si="7"/>
        <v>1.7584248178249105E-4</v>
      </c>
    </row>
    <row r="12" spans="1:17" x14ac:dyDescent="0.2">
      <c r="A12" s="22" t="s">
        <v>56</v>
      </c>
      <c r="G12" s="11"/>
      <c r="K12" s="2"/>
      <c r="P12" s="11"/>
    </row>
    <row r="13" spans="1:17" x14ac:dyDescent="0.2">
      <c r="A13" s="2" t="s">
        <v>217</v>
      </c>
      <c r="B13" s="1" t="s">
        <v>21</v>
      </c>
      <c r="C13">
        <v>1108821.5853093499</v>
      </c>
      <c r="D13">
        <v>9941.0478608534195</v>
      </c>
      <c r="E13">
        <v>8.9654169729027847E-3</v>
      </c>
      <c r="F13">
        <f t="shared" si="8"/>
        <v>18.860919686396983</v>
      </c>
      <c r="G13" s="11">
        <f t="shared" si="2"/>
        <v>75.443678745587931</v>
      </c>
      <c r="H13">
        <f t="shared" si="3"/>
        <v>7.5443678745587921E-5</v>
      </c>
      <c r="J13" s="10" t="s">
        <v>21</v>
      </c>
      <c r="K13" s="2" t="s">
        <v>217</v>
      </c>
      <c r="L13">
        <v>1143709.42095817</v>
      </c>
      <c r="M13">
        <v>5120.8726929529703</v>
      </c>
      <c r="N13">
        <f t="shared" si="4"/>
        <v>4.4774245967676273E-3</v>
      </c>
      <c r="O13">
        <f t="shared" si="9"/>
        <v>8.7572715497567533</v>
      </c>
      <c r="P13" s="11">
        <f t="shared" si="10"/>
        <v>218.93178874391884</v>
      </c>
      <c r="Q13">
        <f t="shared" si="7"/>
        <v>2.1893178874391885E-4</v>
      </c>
    </row>
    <row r="14" spans="1:17" x14ac:dyDescent="0.2">
      <c r="A14" s="2" t="s">
        <v>218</v>
      </c>
      <c r="C14">
        <v>1104604.1436737501</v>
      </c>
      <c r="D14">
        <v>19644.140483540799</v>
      </c>
      <c r="E14">
        <v>1.7783873613045929E-2</v>
      </c>
      <c r="F14">
        <f t="shared" si="8"/>
        <v>38.713578856231031</v>
      </c>
      <c r="G14" s="11">
        <f t="shared" si="2"/>
        <v>154.85431542492412</v>
      </c>
      <c r="H14">
        <f t="shared" si="3"/>
        <v>1.5485431542492411E-4</v>
      </c>
      <c r="K14" s="2" t="s">
        <v>218</v>
      </c>
      <c r="L14">
        <v>1162587.8522236601</v>
      </c>
      <c r="M14">
        <v>7998.3042535935201</v>
      </c>
      <c r="N14">
        <f t="shared" si="4"/>
        <v>6.8797418090128099E-3</v>
      </c>
      <c r="O14">
        <f t="shared" si="9"/>
        <v>14.165517774546869</v>
      </c>
      <c r="P14" s="11">
        <f t="shared" si="10"/>
        <v>354.13794436367169</v>
      </c>
      <c r="Q14">
        <f t="shared" si="7"/>
        <v>3.5413794436367165E-4</v>
      </c>
    </row>
    <row r="15" spans="1:17" x14ac:dyDescent="0.2">
      <c r="A15" s="2" t="s">
        <v>219</v>
      </c>
      <c r="C15">
        <v>1113207.9802095101</v>
      </c>
      <c r="D15">
        <v>12680.441002326699</v>
      </c>
      <c r="E15">
        <v>1.1390900198128467E-2</v>
      </c>
      <c r="F15">
        <f t="shared" si="8"/>
        <v>24.321318683354988</v>
      </c>
      <c r="G15" s="11">
        <f t="shared" si="2"/>
        <v>97.285274733419953</v>
      </c>
      <c r="H15">
        <f t="shared" si="3"/>
        <v>9.7285274733419948E-5</v>
      </c>
      <c r="K15" s="2" t="s">
        <v>219</v>
      </c>
      <c r="L15">
        <v>1142185.1369626001</v>
      </c>
      <c r="M15">
        <v>6115.8047233406796</v>
      </c>
      <c r="N15">
        <f t="shared" si="4"/>
        <v>5.3544775933649161E-3</v>
      </c>
      <c r="O15">
        <f t="shared" si="9"/>
        <v>10.731747915163586</v>
      </c>
      <c r="P15" s="11">
        <f t="shared" si="10"/>
        <v>268.29369787908968</v>
      </c>
      <c r="Q15">
        <f t="shared" si="7"/>
        <v>2.6829369787908966E-4</v>
      </c>
    </row>
    <row r="16" spans="1:17" x14ac:dyDescent="0.2">
      <c r="A16" s="2" t="s">
        <v>220</v>
      </c>
      <c r="C16">
        <v>1105473.1847635701</v>
      </c>
      <c r="D16">
        <v>11116.8750297268</v>
      </c>
      <c r="E16">
        <v>1.0056214101750817E-2</v>
      </c>
      <c r="F16">
        <f t="shared" si="8"/>
        <v>21.316590163232487</v>
      </c>
      <c r="G16" s="11">
        <f t="shared" si="2"/>
        <v>85.266360652929947</v>
      </c>
      <c r="H16">
        <f t="shared" si="3"/>
        <v>8.5266360652929945E-5</v>
      </c>
      <c r="K16" s="2" t="s">
        <v>220</v>
      </c>
      <c r="L16">
        <v>1133011.86273206</v>
      </c>
      <c r="M16">
        <v>7673.9763013267202</v>
      </c>
      <c r="N16">
        <f t="shared" si="4"/>
        <v>6.773076746806753E-3</v>
      </c>
      <c r="O16">
        <f t="shared" si="9"/>
        <v>13.925386738956538</v>
      </c>
      <c r="P16" s="11">
        <f t="shared" si="10"/>
        <v>348.13466847391345</v>
      </c>
      <c r="Q16">
        <f t="shared" si="7"/>
        <v>3.4813466847391343E-4</v>
      </c>
    </row>
    <row r="17" spans="1:17" x14ac:dyDescent="0.2">
      <c r="A17" s="22" t="s">
        <v>57</v>
      </c>
      <c r="G17" s="11"/>
      <c r="K17" s="2"/>
      <c r="P17" s="11"/>
    </row>
    <row r="18" spans="1:17" x14ac:dyDescent="0.2">
      <c r="A18" s="2" t="s">
        <v>221</v>
      </c>
      <c r="B18" s="1" t="s">
        <v>21</v>
      </c>
      <c r="C18">
        <v>1111445.77879487</v>
      </c>
      <c r="D18">
        <v>12351.8153332069</v>
      </c>
      <c r="E18">
        <v>1.1113286467829185E-2</v>
      </c>
      <c r="F18">
        <f t="shared" si="8"/>
        <v>23.696337352335096</v>
      </c>
      <c r="G18" s="11">
        <f t="shared" si="2"/>
        <v>94.785349409340384</v>
      </c>
      <c r="H18">
        <f t="shared" si="3"/>
        <v>9.4785349409340377E-5</v>
      </c>
      <c r="J18" s="10" t="s">
        <v>21</v>
      </c>
      <c r="K18" s="2" t="s">
        <v>221</v>
      </c>
      <c r="L18">
        <v>1150704.83710443</v>
      </c>
      <c r="M18">
        <v>4688.42005195417</v>
      </c>
      <c r="N18">
        <f t="shared" si="4"/>
        <v>4.0743898007345233E-3</v>
      </c>
      <c r="O18">
        <f t="shared" si="9"/>
        <v>7.8499344990980875</v>
      </c>
      <c r="P18" s="11">
        <f>O18*50</f>
        <v>392.49672495490438</v>
      </c>
      <c r="Q18">
        <f t="shared" si="7"/>
        <v>3.9249672495490437E-4</v>
      </c>
    </row>
    <row r="19" spans="1:17" x14ac:dyDescent="0.2">
      <c r="A19" s="2" t="s">
        <v>222</v>
      </c>
      <c r="C19">
        <v>1114298.6460182001</v>
      </c>
      <c r="D19">
        <v>15919.8133684155</v>
      </c>
      <c r="E19">
        <v>1.4286846192717601E-2</v>
      </c>
      <c r="F19">
        <f t="shared" si="8"/>
        <v>30.840852786761424</v>
      </c>
      <c r="G19" s="11">
        <f t="shared" si="2"/>
        <v>123.3634111470457</v>
      </c>
      <c r="H19">
        <f t="shared" si="3"/>
        <v>1.2336341114704569E-4</v>
      </c>
      <c r="K19" s="2" t="s">
        <v>222</v>
      </c>
      <c r="L19">
        <v>1156148.71548836</v>
      </c>
      <c r="M19">
        <v>3406.1070182886601</v>
      </c>
      <c r="N19">
        <f t="shared" si="4"/>
        <v>2.9460803551123716E-3</v>
      </c>
      <c r="O19">
        <f t="shared" si="9"/>
        <v>5.3098139569079095</v>
      </c>
      <c r="P19" s="11">
        <f t="shared" ref="P19:P34" si="11">O19*50</f>
        <v>265.49069784539546</v>
      </c>
      <c r="Q19">
        <f t="shared" si="7"/>
        <v>2.6549069784539546E-4</v>
      </c>
    </row>
    <row r="20" spans="1:17" x14ac:dyDescent="0.2">
      <c r="A20" s="2" t="s">
        <v>223</v>
      </c>
      <c r="C20">
        <v>1104584.08739137</v>
      </c>
      <c r="D20">
        <v>12500.010038529699</v>
      </c>
      <c r="E20">
        <v>1.1316485708254428E-2</v>
      </c>
      <c r="F20">
        <f t="shared" si="8"/>
        <v>24.153792146110217</v>
      </c>
      <c r="G20" s="11">
        <f t="shared" si="2"/>
        <v>96.615168584440866</v>
      </c>
      <c r="H20">
        <f t="shared" si="3"/>
        <v>9.6615168584440864E-5</v>
      </c>
      <c r="K20" s="2" t="s">
        <v>223</v>
      </c>
      <c r="L20">
        <v>1155652.87339074</v>
      </c>
      <c r="M20">
        <v>6025.5811644371397</v>
      </c>
      <c r="N20">
        <f t="shared" si="4"/>
        <v>5.2140061286377465E-3</v>
      </c>
      <c r="O20">
        <f t="shared" si="9"/>
        <v>10.415509799343969</v>
      </c>
      <c r="P20" s="11">
        <f t="shared" si="11"/>
        <v>520.7754899671985</v>
      </c>
      <c r="Q20">
        <f t="shared" si="7"/>
        <v>5.2077548996719845E-4</v>
      </c>
    </row>
    <row r="21" spans="1:17" x14ac:dyDescent="0.2">
      <c r="A21" s="2" t="s">
        <v>224</v>
      </c>
      <c r="C21">
        <v>1124479.6768420299</v>
      </c>
      <c r="D21">
        <v>21032.099108421</v>
      </c>
      <c r="E21">
        <v>1.8703849915266763E-2</v>
      </c>
      <c r="F21">
        <f t="shared" si="8"/>
        <v>40.784686842312595</v>
      </c>
      <c r="G21" s="11">
        <f t="shared" si="2"/>
        <v>163.13874736925038</v>
      </c>
      <c r="H21">
        <f t="shared" si="3"/>
        <v>1.6313874736925037E-4</v>
      </c>
      <c r="K21" s="2" t="s">
        <v>224</v>
      </c>
      <c r="L21">
        <v>1164391.8927186299</v>
      </c>
      <c r="M21">
        <v>4663.5672323253502</v>
      </c>
      <c r="N21">
        <f t="shared" si="4"/>
        <v>4.0051526135559245E-3</v>
      </c>
      <c r="O21">
        <f t="shared" si="9"/>
        <v>7.6940634283397911</v>
      </c>
      <c r="P21" s="11">
        <f t="shared" si="11"/>
        <v>384.70317141698956</v>
      </c>
      <c r="Q21">
        <f t="shared" si="7"/>
        <v>3.8470317141698956E-4</v>
      </c>
    </row>
    <row r="22" spans="1:17" x14ac:dyDescent="0.2">
      <c r="A22" s="2" t="s">
        <v>225</v>
      </c>
      <c r="C22">
        <v>1118988.40437979</v>
      </c>
      <c r="D22">
        <v>17804.632672561002</v>
      </c>
      <c r="E22">
        <v>1.5911364767385049E-2</v>
      </c>
      <c r="F22">
        <f t="shared" si="8"/>
        <v>34.498070244873681</v>
      </c>
      <c r="G22" s="11">
        <f t="shared" si="2"/>
        <v>137.99228097949472</v>
      </c>
      <c r="H22">
        <f t="shared" si="3"/>
        <v>1.3799228097949472E-4</v>
      </c>
      <c r="K22" s="2" t="s">
        <v>225</v>
      </c>
      <c r="L22">
        <v>1147617.9912524601</v>
      </c>
      <c r="M22">
        <v>7733.2286785074302</v>
      </c>
      <c r="N22">
        <f t="shared" si="4"/>
        <v>6.7385042213112421E-3</v>
      </c>
      <c r="O22">
        <f t="shared" si="9"/>
        <v>13.847554914941171</v>
      </c>
      <c r="P22" s="11">
        <f t="shared" si="11"/>
        <v>692.3777457470585</v>
      </c>
      <c r="Q22">
        <f t="shared" si="7"/>
        <v>6.923777457470585E-4</v>
      </c>
    </row>
    <row r="23" spans="1:17" x14ac:dyDescent="0.2">
      <c r="A23" s="13" t="s">
        <v>58</v>
      </c>
      <c r="G23" s="11"/>
      <c r="K23" s="2"/>
      <c r="P23" s="11"/>
    </row>
    <row r="24" spans="1:17" x14ac:dyDescent="0.2">
      <c r="A24" s="2" t="s">
        <v>226</v>
      </c>
      <c r="B24" s="1" t="s">
        <v>21</v>
      </c>
      <c r="C24">
        <v>1120197.5346023501</v>
      </c>
      <c r="D24">
        <v>30227.958425066201</v>
      </c>
      <c r="E24">
        <v>2.6984489334549892E-2</v>
      </c>
      <c r="F24">
        <f t="shared" si="8"/>
        <v>59.426578366842676</v>
      </c>
      <c r="G24" s="11">
        <f t="shared" si="2"/>
        <v>237.70631346737071</v>
      </c>
      <c r="H24">
        <f t="shared" si="3"/>
        <v>2.377063134673707E-4</v>
      </c>
      <c r="J24" s="10" t="s">
        <v>21</v>
      </c>
      <c r="K24" s="2" t="s">
        <v>226</v>
      </c>
      <c r="L24">
        <v>1160107.4238761901</v>
      </c>
      <c r="M24">
        <v>3904.4063306091998</v>
      </c>
      <c r="N24">
        <f t="shared" si="4"/>
        <v>3.3655558530637322E-3</v>
      </c>
      <c r="O24">
        <f t="shared" si="9"/>
        <v>6.2541633403380699</v>
      </c>
      <c r="P24" s="11">
        <f t="shared" si="11"/>
        <v>312.70816701690347</v>
      </c>
      <c r="Q24">
        <f t="shared" si="7"/>
        <v>3.1270816701690348E-4</v>
      </c>
    </row>
    <row r="25" spans="1:17" x14ac:dyDescent="0.2">
      <c r="A25" s="2" t="s">
        <v>227</v>
      </c>
      <c r="C25">
        <v>1106829.2327934499</v>
      </c>
      <c r="D25">
        <v>15851.779216548701</v>
      </c>
      <c r="E25">
        <v>1.432179305252129E-2</v>
      </c>
      <c r="F25">
        <f t="shared" si="8"/>
        <v>30.919527335500529</v>
      </c>
      <c r="G25" s="11">
        <f t="shared" si="2"/>
        <v>123.67810934200212</v>
      </c>
      <c r="H25">
        <f t="shared" si="3"/>
        <v>1.2367810934200212E-4</v>
      </c>
      <c r="K25" s="2" t="s">
        <v>227</v>
      </c>
      <c r="L25">
        <v>1164479.11964322</v>
      </c>
      <c r="M25">
        <v>4807.8997975091197</v>
      </c>
      <c r="N25">
        <f t="shared" si="4"/>
        <v>4.1287986331452579E-3</v>
      </c>
      <c r="O25">
        <f t="shared" si="9"/>
        <v>7.9724230534741292</v>
      </c>
      <c r="P25" s="11">
        <f t="shared" si="11"/>
        <v>398.62115267370643</v>
      </c>
      <c r="Q25">
        <f t="shared" si="7"/>
        <v>3.986211526737064E-4</v>
      </c>
    </row>
    <row r="26" spans="1:17" x14ac:dyDescent="0.2">
      <c r="A26" s="2" t="s">
        <v>228</v>
      </c>
      <c r="C26">
        <v>1111005.02079618</v>
      </c>
      <c r="D26">
        <v>12710.693826470701</v>
      </c>
      <c r="E26">
        <v>1.1440716818148879E-2</v>
      </c>
      <c r="F26">
        <f t="shared" si="8"/>
        <v>24.433468963003278</v>
      </c>
      <c r="G26" s="11">
        <f t="shared" si="2"/>
        <v>97.733875852013114</v>
      </c>
      <c r="H26">
        <f t="shared" si="3"/>
        <v>9.7733875852013116E-5</v>
      </c>
      <c r="K26" s="2" t="s">
        <v>228</v>
      </c>
      <c r="L26">
        <v>1156044.4158058299</v>
      </c>
      <c r="M26">
        <v>4676.7311497185101</v>
      </c>
      <c r="N26">
        <f t="shared" si="4"/>
        <v>4.0454597468545855E-3</v>
      </c>
      <c r="O26">
        <f t="shared" si="9"/>
        <v>7.7848053588323349</v>
      </c>
      <c r="P26" s="11">
        <f t="shared" si="11"/>
        <v>389.24026794161676</v>
      </c>
      <c r="Q26">
        <f t="shared" si="7"/>
        <v>3.8924026794161676E-4</v>
      </c>
    </row>
    <row r="27" spans="1:17" x14ac:dyDescent="0.2">
      <c r="A27" s="2" t="s">
        <v>229</v>
      </c>
      <c r="C27">
        <v>1103622.6909594799</v>
      </c>
      <c r="D27">
        <v>10630.330207618301</v>
      </c>
      <c r="E27">
        <v>9.6322142474040522E-3</v>
      </c>
      <c r="F27">
        <f t="shared" si="8"/>
        <v>20.362055266719238</v>
      </c>
      <c r="G27" s="11">
        <f t="shared" si="2"/>
        <v>81.448221066876954</v>
      </c>
      <c r="H27">
        <f t="shared" si="3"/>
        <v>8.1448221066876946E-5</v>
      </c>
      <c r="K27" s="2" t="s">
        <v>229</v>
      </c>
      <c r="L27">
        <v>1169402.1666039701</v>
      </c>
      <c r="M27">
        <v>3746.09855170931</v>
      </c>
      <c r="N27">
        <f t="shared" si="4"/>
        <v>3.2034304866975366E-3</v>
      </c>
      <c r="O27">
        <f t="shared" si="9"/>
        <v>5.8891766116398934</v>
      </c>
      <c r="P27" s="11">
        <f t="shared" si="11"/>
        <v>294.45883058199468</v>
      </c>
      <c r="Q27">
        <f t="shared" si="7"/>
        <v>2.9445883058199467E-4</v>
      </c>
    </row>
    <row r="28" spans="1:17" x14ac:dyDescent="0.2">
      <c r="A28" s="2" t="s">
        <v>230</v>
      </c>
      <c r="C28">
        <v>1117918.31650302</v>
      </c>
      <c r="D28">
        <v>21184.459585352401</v>
      </c>
      <c r="E28">
        <v>1.8949917245850198E-2</v>
      </c>
      <c r="F28">
        <f t="shared" si="8"/>
        <v>41.338648952265714</v>
      </c>
      <c r="G28" s="11">
        <f t="shared" si="2"/>
        <v>165.35459580906286</v>
      </c>
      <c r="H28">
        <f t="shared" si="3"/>
        <v>1.6535459580906286E-4</v>
      </c>
      <c r="K28" s="2" t="s">
        <v>230</v>
      </c>
      <c r="L28">
        <v>1162521.9939203199</v>
      </c>
      <c r="M28">
        <v>4556.98951239494</v>
      </c>
      <c r="N28">
        <f t="shared" si="4"/>
        <v>3.9199168155327644E-3</v>
      </c>
      <c r="O28">
        <f t="shared" si="9"/>
        <v>7.5021752877869847</v>
      </c>
      <c r="P28" s="11">
        <f t="shared" si="11"/>
        <v>375.10876438934923</v>
      </c>
      <c r="Q28">
        <f t="shared" si="7"/>
        <v>3.7510876438934921E-4</v>
      </c>
    </row>
    <row r="29" spans="1:17" x14ac:dyDescent="0.2">
      <c r="A29" s="13" t="s">
        <v>59</v>
      </c>
      <c r="G29" s="11"/>
      <c r="K29" s="2"/>
      <c r="P29" s="11"/>
    </row>
    <row r="30" spans="1:17" x14ac:dyDescent="0.2">
      <c r="A30" s="2" t="s">
        <v>231</v>
      </c>
      <c r="B30" s="1" t="s">
        <v>21</v>
      </c>
      <c r="C30">
        <v>1113745.8291627399</v>
      </c>
      <c r="D30">
        <v>10968.894986134699</v>
      </c>
      <c r="E30">
        <v>9.8486519086500926E-3</v>
      </c>
      <c r="F30">
        <f t="shared" si="8"/>
        <v>20.849313218487531</v>
      </c>
      <c r="G30" s="11">
        <f t="shared" si="2"/>
        <v>83.397252873950123</v>
      </c>
      <c r="H30">
        <f t="shared" si="3"/>
        <v>8.339725287395012E-5</v>
      </c>
      <c r="J30" s="10" t="s">
        <v>21</v>
      </c>
      <c r="K30" s="2" t="s">
        <v>231</v>
      </c>
      <c r="L30">
        <v>1161270.8368893301</v>
      </c>
      <c r="M30">
        <v>5706.2281995567801</v>
      </c>
      <c r="N30">
        <f t="shared" si="4"/>
        <v>4.9137789551677059E-3</v>
      </c>
      <c r="O30">
        <f t="shared" si="9"/>
        <v>9.739619675748985</v>
      </c>
      <c r="P30" s="11">
        <f t="shared" si="11"/>
        <v>486.98098378744925</v>
      </c>
      <c r="Q30">
        <f t="shared" si="7"/>
        <v>4.8698098378744921E-4</v>
      </c>
    </row>
    <row r="31" spans="1:17" x14ac:dyDescent="0.2">
      <c r="A31" s="2" t="s">
        <v>232</v>
      </c>
      <c r="C31">
        <v>1116207.1776244</v>
      </c>
      <c r="D31">
        <v>57919.174456901201</v>
      </c>
      <c r="E31">
        <v>5.1889268961851101E-2</v>
      </c>
      <c r="F31">
        <f t="shared" si="8"/>
        <v>115.49377037297266</v>
      </c>
      <c r="G31" s="11">
        <f t="shared" si="2"/>
        <v>461.97508149189065</v>
      </c>
      <c r="H31">
        <f t="shared" si="3"/>
        <v>4.6197508149189065E-4</v>
      </c>
      <c r="K31" s="2" t="s">
        <v>232</v>
      </c>
      <c r="L31">
        <v>1160437.0863193499</v>
      </c>
      <c r="M31">
        <v>25117.537960371501</v>
      </c>
      <c r="N31">
        <f t="shared" si="4"/>
        <v>2.1644894201062449E-2</v>
      </c>
      <c r="O31">
        <f t="shared" si="9"/>
        <v>47.405749029487104</v>
      </c>
      <c r="P31" s="11">
        <f t="shared" si="11"/>
        <v>2370.2874514743553</v>
      </c>
      <c r="Q31">
        <f t="shared" si="7"/>
        <v>2.3702874514743553E-3</v>
      </c>
    </row>
    <row r="32" spans="1:17" x14ac:dyDescent="0.2">
      <c r="A32" s="2" t="s">
        <v>233</v>
      </c>
      <c r="C32">
        <v>1125284.0625248</v>
      </c>
      <c r="D32">
        <v>25738.474818043502</v>
      </c>
      <c r="E32">
        <v>2.2872868882808206E-2</v>
      </c>
      <c r="F32">
        <f t="shared" si="8"/>
        <v>50.170242162549471</v>
      </c>
      <c r="G32" s="11">
        <f t="shared" si="2"/>
        <v>200.68096865019788</v>
      </c>
      <c r="H32">
        <f t="shared" si="3"/>
        <v>2.0068096865019788E-4</v>
      </c>
      <c r="K32" s="2" t="s">
        <v>233</v>
      </c>
      <c r="L32">
        <v>1173990.2661285601</v>
      </c>
      <c r="M32">
        <v>9007.5198529366698</v>
      </c>
      <c r="N32">
        <f t="shared" si="4"/>
        <v>7.6725677484878602E-3</v>
      </c>
      <c r="O32">
        <f t="shared" si="9"/>
        <v>15.950376939783537</v>
      </c>
      <c r="P32" s="11">
        <f t="shared" si="11"/>
        <v>797.51884698917684</v>
      </c>
      <c r="Q32">
        <f t="shared" si="7"/>
        <v>7.9751884698917681E-4</v>
      </c>
    </row>
    <row r="33" spans="1:17" x14ac:dyDescent="0.2">
      <c r="A33" s="2" t="s">
        <v>234</v>
      </c>
      <c r="C33">
        <v>1111295.8748752</v>
      </c>
      <c r="D33">
        <v>30398.847840186601</v>
      </c>
      <c r="E33">
        <v>2.7354414362062159E-2</v>
      </c>
      <c r="F33">
        <f t="shared" si="8"/>
        <v>60.259376643148912</v>
      </c>
      <c r="G33" s="11">
        <f t="shared" si="2"/>
        <v>241.03750657259565</v>
      </c>
      <c r="H33">
        <f t="shared" si="3"/>
        <v>2.4103750657259563E-4</v>
      </c>
      <c r="K33" s="2" t="s">
        <v>234</v>
      </c>
      <c r="L33">
        <v>1144656.36687874</v>
      </c>
      <c r="M33">
        <v>14409.630875269</v>
      </c>
      <c r="N33">
        <f t="shared" si="4"/>
        <v>1.258860850489245E-2</v>
      </c>
      <c r="O33">
        <f t="shared" si="9"/>
        <v>27.017674266805297</v>
      </c>
      <c r="P33" s="11">
        <f t="shared" si="11"/>
        <v>1350.8837133402649</v>
      </c>
      <c r="Q33">
        <f t="shared" si="7"/>
        <v>1.3508837133402649E-3</v>
      </c>
    </row>
    <row r="34" spans="1:17" x14ac:dyDescent="0.2">
      <c r="A34" s="2" t="s">
        <v>235</v>
      </c>
      <c r="C34">
        <v>1116664.78529121</v>
      </c>
      <c r="D34">
        <v>16627.278468785102</v>
      </c>
      <c r="E34">
        <v>1.4890125208389147E-2</v>
      </c>
      <c r="F34">
        <f t="shared" si="8"/>
        <v>32.198992104237931</v>
      </c>
      <c r="G34" s="11">
        <f t="shared" si="2"/>
        <v>128.79596841695172</v>
      </c>
      <c r="H34">
        <f t="shared" si="3"/>
        <v>1.2879596841695171E-4</v>
      </c>
      <c r="K34" s="2" t="s">
        <v>235</v>
      </c>
      <c r="L34">
        <v>1169459.4323865599</v>
      </c>
      <c r="M34">
        <v>8631.7241618633907</v>
      </c>
      <c r="N34">
        <f t="shared" si="4"/>
        <v>7.3809521927992883E-3</v>
      </c>
      <c r="O34">
        <f t="shared" si="9"/>
        <v>15.293873826829183</v>
      </c>
      <c r="P34" s="11">
        <f t="shared" si="11"/>
        <v>764.69369134145916</v>
      </c>
      <c r="Q34">
        <f t="shared" si="7"/>
        <v>7.6469369134145912E-4</v>
      </c>
    </row>
    <row r="35" spans="1:17" x14ac:dyDescent="0.2">
      <c r="A35" s="13" t="s">
        <v>60</v>
      </c>
      <c r="G35" s="11"/>
      <c r="K35" s="2"/>
      <c r="P35" s="11"/>
    </row>
    <row r="36" spans="1:17" x14ac:dyDescent="0.2">
      <c r="A36" s="2" t="s">
        <v>236</v>
      </c>
      <c r="B36" s="1" t="s">
        <v>21</v>
      </c>
      <c r="C36">
        <v>1109020.73629166</v>
      </c>
      <c r="D36">
        <v>73392.564571022798</v>
      </c>
      <c r="E36">
        <v>6.6177810900482012E-2</v>
      </c>
      <c r="F36">
        <f t="shared" si="8"/>
        <v>147.66102647198488</v>
      </c>
      <c r="G36" s="11">
        <f t="shared" si="2"/>
        <v>590.64410588793953</v>
      </c>
      <c r="H36">
        <f t="shared" si="3"/>
        <v>5.9064410588793945E-4</v>
      </c>
      <c r="J36" s="10" t="s">
        <v>21</v>
      </c>
      <c r="K36" s="2" t="s">
        <v>236</v>
      </c>
      <c r="L36">
        <v>1155068.5305811199</v>
      </c>
      <c r="M36">
        <v>22296.001680392699</v>
      </c>
      <c r="N36">
        <f t="shared" si="4"/>
        <v>1.930275225243604E-2</v>
      </c>
      <c r="O36">
        <f t="shared" si="9"/>
        <v>42.132973108382579</v>
      </c>
      <c r="P36" s="11">
        <f>O36*100</f>
        <v>4213.2973108382575</v>
      </c>
      <c r="Q36">
        <f t="shared" si="7"/>
        <v>4.2132973108382574E-3</v>
      </c>
    </row>
    <row r="37" spans="1:17" x14ac:dyDescent="0.2">
      <c r="A37" s="2" t="s">
        <v>237</v>
      </c>
      <c r="C37">
        <v>1096515.7995750599</v>
      </c>
      <c r="D37">
        <v>118619.479620664</v>
      </c>
      <c r="E37">
        <v>0.10817854121813238</v>
      </c>
      <c r="F37">
        <f t="shared" si="8"/>
        <v>242.21568812158773</v>
      </c>
      <c r="G37" s="11">
        <f t="shared" si="2"/>
        <v>968.86275248635093</v>
      </c>
      <c r="H37">
        <f t="shared" si="3"/>
        <v>9.6886275248635092E-4</v>
      </c>
      <c r="K37" s="2" t="s">
        <v>237</v>
      </c>
      <c r="L37">
        <v>1141551.1351960499</v>
      </c>
      <c r="M37">
        <v>37643.802777065197</v>
      </c>
      <c r="N37">
        <f t="shared" si="4"/>
        <v>3.2976010987541306E-2</v>
      </c>
      <c r="O37">
        <f t="shared" si="9"/>
        <v>72.915065314099294</v>
      </c>
      <c r="P37" s="11">
        <f t="shared" ref="P37:P40" si="12">O37*100</f>
        <v>7291.5065314099293</v>
      </c>
      <c r="Q37">
        <f t="shared" si="7"/>
        <v>7.2915065314099288E-3</v>
      </c>
    </row>
    <row r="38" spans="1:17" x14ac:dyDescent="0.2">
      <c r="A38" s="2" t="s">
        <v>238</v>
      </c>
      <c r="C38">
        <v>1121669.6338597301</v>
      </c>
      <c r="D38">
        <v>81003.284694882706</v>
      </c>
      <c r="E38">
        <v>7.2216704678137469E-2</v>
      </c>
      <c r="F38">
        <f t="shared" si="8"/>
        <v>161.25616049859835</v>
      </c>
      <c r="G38" s="11">
        <f t="shared" si="2"/>
        <v>645.02464199439339</v>
      </c>
      <c r="H38">
        <f t="shared" si="3"/>
        <v>6.4502464199439331E-4</v>
      </c>
      <c r="K38" s="2" t="s">
        <v>238</v>
      </c>
      <c r="L38">
        <v>1144077.12585822</v>
      </c>
      <c r="M38">
        <v>22774.256689297501</v>
      </c>
      <c r="N38">
        <f t="shared" si="4"/>
        <v>1.9906225004029846E-2</v>
      </c>
      <c r="O38">
        <f t="shared" si="9"/>
        <v>43.491548576241236</v>
      </c>
      <c r="P38" s="11">
        <f t="shared" si="12"/>
        <v>4349.1548576241239</v>
      </c>
      <c r="Q38">
        <f t="shared" si="7"/>
        <v>4.3491548576241237E-3</v>
      </c>
    </row>
    <row r="39" spans="1:17" x14ac:dyDescent="0.2">
      <c r="A39" s="2" t="s">
        <v>239</v>
      </c>
      <c r="C39">
        <v>1116266.41424216</v>
      </c>
      <c r="D39">
        <v>81333.491735991294</v>
      </c>
      <c r="E39">
        <v>7.2862079068471378E-2</v>
      </c>
      <c r="F39">
        <f t="shared" si="8"/>
        <v>162.70906754697165</v>
      </c>
      <c r="G39" s="11">
        <f t="shared" si="2"/>
        <v>650.83627018788661</v>
      </c>
      <c r="H39">
        <f t="shared" si="3"/>
        <v>6.5083627018788662E-4</v>
      </c>
      <c r="K39" s="2" t="s">
        <v>239</v>
      </c>
      <c r="L39">
        <v>1152828.2450039701</v>
      </c>
      <c r="M39">
        <v>26690.612042734199</v>
      </c>
      <c r="N39">
        <f t="shared" si="4"/>
        <v>2.3152288433601211E-2</v>
      </c>
      <c r="O39">
        <f t="shared" si="9"/>
        <v>50.799288869206705</v>
      </c>
      <c r="P39" s="11">
        <f t="shared" si="12"/>
        <v>5079.9288869206703</v>
      </c>
      <c r="Q39">
        <f t="shared" si="7"/>
        <v>5.0799288869206698E-3</v>
      </c>
    </row>
    <row r="40" spans="1:17" x14ac:dyDescent="0.2">
      <c r="A40" s="2" t="s">
        <v>240</v>
      </c>
      <c r="C40">
        <v>1124314.93090733</v>
      </c>
      <c r="D40">
        <v>66273.309934670702</v>
      </c>
      <c r="E40">
        <v>5.8945503713259129E-2</v>
      </c>
      <c r="F40">
        <f t="shared" si="8"/>
        <v>131.37920580215547</v>
      </c>
      <c r="G40" s="11">
        <f t="shared" si="2"/>
        <v>525.51682320862187</v>
      </c>
      <c r="H40">
        <f t="shared" si="3"/>
        <v>5.2551682320862189E-4</v>
      </c>
      <c r="K40" s="2" t="s">
        <v>240</v>
      </c>
      <c r="L40">
        <v>1146692.43263479</v>
      </c>
      <c r="M40">
        <v>24559.6295249533</v>
      </c>
      <c r="N40">
        <f t="shared" si="4"/>
        <v>2.1417800297610663E-2</v>
      </c>
      <c r="O40">
        <f t="shared" si="9"/>
        <v>46.894501081149706</v>
      </c>
      <c r="P40" s="11">
        <f t="shared" si="12"/>
        <v>4689.4501081149701</v>
      </c>
      <c r="Q40">
        <f t="shared" si="7"/>
        <v>4.6894501081149696E-3</v>
      </c>
    </row>
    <row r="43" spans="1:17" x14ac:dyDescent="0.2">
      <c r="A43" s="2" t="s">
        <v>14</v>
      </c>
    </row>
    <row r="44" spans="1:17" s="1" customFormat="1" x14ac:dyDescent="0.2">
      <c r="A44" s="4" t="s">
        <v>5</v>
      </c>
      <c r="B44" s="1" t="s">
        <v>6</v>
      </c>
      <c r="C44" s="1" t="s">
        <v>15</v>
      </c>
      <c r="D44" s="1" t="s">
        <v>16</v>
      </c>
    </row>
    <row r="45" spans="1:17" x14ac:dyDescent="0.2">
      <c r="A45" s="2" t="s">
        <v>4</v>
      </c>
      <c r="B45">
        <v>1048878.8791134099</v>
      </c>
      <c r="C45">
        <v>648.34959788269896</v>
      </c>
    </row>
    <row r="46" spans="1:17" x14ac:dyDescent="0.2">
      <c r="A46" s="2" t="s">
        <v>4</v>
      </c>
      <c r="B46">
        <v>1048803.3156409101</v>
      </c>
      <c r="C46">
        <v>579.84312112631699</v>
      </c>
    </row>
    <row r="47" spans="1:17" x14ac:dyDescent="0.2">
      <c r="A47" s="2" t="s">
        <v>4</v>
      </c>
      <c r="B47">
        <v>1059593.08548586</v>
      </c>
      <c r="C47">
        <v>521.28272754952002</v>
      </c>
    </row>
    <row r="49" spans="1:4" x14ac:dyDescent="0.2">
      <c r="A49" s="2">
        <v>0</v>
      </c>
      <c r="B49">
        <v>1052425.0934133932</v>
      </c>
      <c r="C49">
        <f>AVERAGE(C45:C47)</f>
        <v>583.15848218617873</v>
      </c>
      <c r="D49">
        <f>C49/B49</f>
        <v>5.5410925284457633E-4</v>
      </c>
    </row>
    <row r="50" spans="1:4" x14ac:dyDescent="0.2">
      <c r="A50" s="2">
        <v>1</v>
      </c>
      <c r="B50">
        <v>1132737.6221215001</v>
      </c>
      <c r="C50">
        <v>627.26523621534898</v>
      </c>
      <c r="D50">
        <f t="shared" ref="D50:D59" si="13">C50/B50</f>
        <v>5.5376039778792395E-4</v>
      </c>
    </row>
    <row r="51" spans="1:4" x14ac:dyDescent="0.2">
      <c r="A51" s="2">
        <v>2.5</v>
      </c>
      <c r="B51">
        <v>1134134.1141567701</v>
      </c>
      <c r="C51">
        <v>812.94505011617002</v>
      </c>
      <c r="D51">
        <f t="shared" si="13"/>
        <v>7.1679798708867472E-4</v>
      </c>
    </row>
    <row r="52" spans="1:4" x14ac:dyDescent="0.2">
      <c r="A52" s="2">
        <v>5</v>
      </c>
      <c r="B52">
        <v>1061552.76172671</v>
      </c>
      <c r="C52">
        <v>1409.8383927796201</v>
      </c>
      <c r="D52">
        <f t="shared" si="13"/>
        <v>1.3280907399142296E-3</v>
      </c>
    </row>
    <row r="53" spans="1:4" x14ac:dyDescent="0.2">
      <c r="A53" s="2">
        <v>10</v>
      </c>
      <c r="B53">
        <v>1074606.2214746799</v>
      </c>
      <c r="C53">
        <v>2675.4454086859901</v>
      </c>
      <c r="D53">
        <f t="shared" si="13"/>
        <v>2.4896984171694837E-3</v>
      </c>
    </row>
    <row r="54" spans="1:4" x14ac:dyDescent="0.2">
      <c r="A54" s="2">
        <v>50</v>
      </c>
      <c r="B54">
        <v>1067210.2650176501</v>
      </c>
      <c r="C54">
        <v>9823.1663114140192</v>
      </c>
      <c r="D54">
        <f t="shared" si="13"/>
        <v>9.2045275738156049E-3</v>
      </c>
    </row>
    <row r="55" spans="1:4" x14ac:dyDescent="0.2">
      <c r="A55" s="2">
        <v>100</v>
      </c>
      <c r="B55">
        <v>1073665.5730370099</v>
      </c>
      <c r="C55">
        <v>19834.5024589354</v>
      </c>
      <c r="D55">
        <f t="shared" si="13"/>
        <v>1.8473631787252708E-2</v>
      </c>
    </row>
    <row r="56" spans="1:4" x14ac:dyDescent="0.2">
      <c r="A56" s="2">
        <v>200</v>
      </c>
      <c r="B56">
        <v>1080016.3363965601</v>
      </c>
      <c r="C56">
        <v>36680.578032557998</v>
      </c>
      <c r="D56">
        <f t="shared" si="13"/>
        <v>3.3962984444236809E-2</v>
      </c>
    </row>
    <row r="57" spans="1:4" x14ac:dyDescent="0.2">
      <c r="A57" s="2">
        <v>300</v>
      </c>
      <c r="B57">
        <v>1084126.64756419</v>
      </c>
      <c r="C57">
        <v>56113.963206038701</v>
      </c>
      <c r="D57">
        <f t="shared" si="13"/>
        <v>5.1759601456264598E-2</v>
      </c>
    </row>
    <row r="58" spans="1:4" x14ac:dyDescent="0.2">
      <c r="A58" s="2">
        <v>500</v>
      </c>
      <c r="B58">
        <v>1087818.77113851</v>
      </c>
      <c r="C58">
        <v>92145.760865605305</v>
      </c>
      <c r="D58">
        <f t="shared" si="13"/>
        <v>8.4706904596953819E-2</v>
      </c>
    </row>
    <row r="59" spans="1:4" x14ac:dyDescent="0.2">
      <c r="A59" s="2">
        <v>1000</v>
      </c>
      <c r="B59">
        <v>1085564.6475843899</v>
      </c>
      <c r="C59">
        <v>186218.64546601099</v>
      </c>
      <c r="D59">
        <f t="shared" si="13"/>
        <v>0.17154081599874013</v>
      </c>
    </row>
    <row r="61" spans="1:4" x14ac:dyDescent="0.2">
      <c r="B61" t="s">
        <v>9</v>
      </c>
      <c r="D61">
        <f>SLOPE(D49:D59,A49:A59)</f>
        <v>1.7051659012402105E-4</v>
      </c>
    </row>
    <row r="62" spans="1:4" x14ac:dyDescent="0.2">
      <c r="B62" t="s">
        <v>10</v>
      </c>
      <c r="D62">
        <f>INTERCEPT(D49:D59,A49:A59)</f>
        <v>5.0233608801171503E-4</v>
      </c>
    </row>
    <row r="63" spans="1:4" x14ac:dyDescent="0.2">
      <c r="B63" t="s">
        <v>11</v>
      </c>
      <c r="D63">
        <f>RSQ(D49:D59,A49:A59)</f>
        <v>0.99989933725148916</v>
      </c>
    </row>
    <row r="65" spans="1:4" x14ac:dyDescent="0.2">
      <c r="A65" s="2" t="s">
        <v>21</v>
      </c>
    </row>
    <row r="66" spans="1:4" s="1" customFormat="1" x14ac:dyDescent="0.2">
      <c r="A66" s="4" t="s">
        <v>5</v>
      </c>
      <c r="B66" s="1" t="s">
        <v>6</v>
      </c>
      <c r="C66" s="1" t="s">
        <v>15</v>
      </c>
      <c r="D66" s="1" t="s">
        <v>16</v>
      </c>
    </row>
    <row r="67" spans="1:4" x14ac:dyDescent="0.2">
      <c r="A67" s="2" t="s">
        <v>4</v>
      </c>
      <c r="B67">
        <v>1078416.7814770199</v>
      </c>
      <c r="C67">
        <v>499.03284933551498</v>
      </c>
    </row>
    <row r="68" spans="1:4" x14ac:dyDescent="0.2">
      <c r="A68" s="2" t="s">
        <v>4</v>
      </c>
      <c r="B68">
        <v>1062290.6013535401</v>
      </c>
      <c r="C68">
        <v>545.88627190572197</v>
      </c>
    </row>
    <row r="69" spans="1:4" x14ac:dyDescent="0.2">
      <c r="A69" s="2" t="s">
        <v>4</v>
      </c>
      <c r="B69">
        <v>1094141.5195108</v>
      </c>
      <c r="C69">
        <v>477.08631389534099</v>
      </c>
    </row>
    <row r="71" spans="1:4" x14ac:dyDescent="0.2">
      <c r="A71" s="2">
        <v>0</v>
      </c>
      <c r="B71">
        <f>AVERAGE(B67:B69)</f>
        <v>1078282.96744712</v>
      </c>
      <c r="C71">
        <f>AVERAGE(C67:C69)</f>
        <v>507.33514504552596</v>
      </c>
      <c r="D71">
        <f>C71/B71</f>
        <v>4.7050279041934893E-4</v>
      </c>
    </row>
    <row r="72" spans="1:4" x14ac:dyDescent="0.2">
      <c r="A72" s="2">
        <v>1</v>
      </c>
      <c r="B72">
        <v>1081435.960557</v>
      </c>
      <c r="C72">
        <v>906.32744930989395</v>
      </c>
      <c r="D72">
        <f t="shared" ref="D72:D80" si="14">C72/B72</f>
        <v>8.3807778025347392E-4</v>
      </c>
    </row>
    <row r="73" spans="1:4" x14ac:dyDescent="0.2">
      <c r="A73" s="9">
        <v>2.5</v>
      </c>
      <c r="B73">
        <v>1110680.63158338</v>
      </c>
      <c r="C73">
        <v>1641.5164378374</v>
      </c>
      <c r="D73">
        <f t="shared" si="14"/>
        <v>1.4779373936657772E-3</v>
      </c>
    </row>
    <row r="74" spans="1:4" x14ac:dyDescent="0.2">
      <c r="A74" s="2">
        <v>5</v>
      </c>
      <c r="B74">
        <v>1092342.11938509</v>
      </c>
      <c r="C74">
        <v>2820.27420295101</v>
      </c>
      <c r="D74">
        <f t="shared" si="14"/>
        <v>2.5818597973120559E-3</v>
      </c>
    </row>
    <row r="75" spans="1:4" x14ac:dyDescent="0.2">
      <c r="A75" s="2">
        <v>10</v>
      </c>
      <c r="B75">
        <v>1102633.54017161</v>
      </c>
      <c r="C75">
        <v>5167.2455490884904</v>
      </c>
      <c r="D75">
        <f t="shared" si="14"/>
        <v>4.6862764108230185E-3</v>
      </c>
    </row>
    <row r="76" spans="1:4" x14ac:dyDescent="0.2">
      <c r="A76" s="2">
        <v>50</v>
      </c>
      <c r="B76">
        <v>1103090.72204385</v>
      </c>
      <c r="C76">
        <v>24096.975882192299</v>
      </c>
      <c r="D76">
        <f t="shared" si="14"/>
        <v>2.1844962885323223E-2</v>
      </c>
    </row>
    <row r="77" spans="1:4" x14ac:dyDescent="0.2">
      <c r="A77" s="2">
        <v>100</v>
      </c>
      <c r="B77">
        <v>1129081.5969000801</v>
      </c>
      <c r="C77">
        <v>48597.0943332682</v>
      </c>
      <c r="D77">
        <f t="shared" si="14"/>
        <v>4.3041259787328617E-2</v>
      </c>
    </row>
    <row r="78" spans="1:4" x14ac:dyDescent="0.2">
      <c r="A78" s="2">
        <v>200</v>
      </c>
      <c r="B78">
        <v>1113351.2895291201</v>
      </c>
      <c r="C78">
        <v>104113.687882584</v>
      </c>
      <c r="D78">
        <f t="shared" si="14"/>
        <v>9.3513780297158289E-2</v>
      </c>
    </row>
    <row r="79" spans="1:4" x14ac:dyDescent="0.2">
      <c r="A79" s="2">
        <v>300</v>
      </c>
      <c r="B79">
        <v>1141165.18936042</v>
      </c>
      <c r="C79">
        <v>155784.75154171401</v>
      </c>
      <c r="D79">
        <f t="shared" si="14"/>
        <v>0.13651376066687199</v>
      </c>
    </row>
    <row r="80" spans="1:4" x14ac:dyDescent="0.2">
      <c r="A80" s="2">
        <v>500</v>
      </c>
      <c r="B80">
        <v>1130260.4202316599</v>
      </c>
      <c r="C80">
        <v>248599.17356957801</v>
      </c>
      <c r="D80">
        <f t="shared" si="14"/>
        <v>0.21994857921205871</v>
      </c>
    </row>
    <row r="82" spans="2:4" x14ac:dyDescent="0.2">
      <c r="B82" t="s">
        <v>9</v>
      </c>
      <c r="D82">
        <f>SLOPE(D70:D80,A70:A80)</f>
        <v>4.4419523675411283E-4</v>
      </c>
    </row>
    <row r="83" spans="2:4" x14ac:dyDescent="0.2">
      <c r="B83" t="s">
        <v>10</v>
      </c>
      <c r="D83">
        <f>INTERCEPT(D70:D80,A70:A80)</f>
        <v>5.8748628740337011E-4</v>
      </c>
    </row>
    <row r="84" spans="2:4" x14ac:dyDescent="0.2">
      <c r="B84" t="s">
        <v>11</v>
      </c>
      <c r="D84">
        <f>RSQ(D70:D80,A70:A80)</f>
        <v>0.99928112617506915</v>
      </c>
    </row>
  </sheetData>
  <phoneticPr fontId="10" type="noConversion"/>
  <pageMargins left="0.7" right="0.7" top="0.78740157499999996" bottom="0.78740157499999996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DF201-5A0F-614E-85C0-F0E582FC5DD9}">
  <dimension ref="A1:O44"/>
  <sheetViews>
    <sheetView zoomScale="80" zoomScaleNormal="80" workbookViewId="0">
      <pane ySplit="1" topLeftCell="A2" activePane="bottomLeft" state="frozen"/>
      <selection pane="bottomLeft" activeCell="H7" sqref="H7:H11"/>
    </sheetView>
  </sheetViews>
  <sheetFormatPr baseColWidth="10" defaultColWidth="10.6640625" defaultRowHeight="16" x14ac:dyDescent="0.2"/>
  <cols>
    <col min="1" max="1" width="14.6640625" style="14" bestFit="1" customWidth="1"/>
    <col min="2" max="2" width="21.6640625" bestFit="1" customWidth="1"/>
    <col min="3" max="3" width="27.33203125" bestFit="1" customWidth="1"/>
    <col min="4" max="4" width="25.1640625" bestFit="1" customWidth="1"/>
    <col min="5" max="5" width="21.83203125" customWidth="1"/>
    <col min="6" max="6" width="28.6640625" bestFit="1" customWidth="1"/>
    <col min="7" max="7" width="27" bestFit="1" customWidth="1"/>
    <col min="8" max="8" width="25" bestFit="1" customWidth="1"/>
    <col min="9" max="9" width="18.5" bestFit="1" customWidth="1"/>
  </cols>
  <sheetData>
    <row r="1" spans="1:15" s="1" customFormat="1" x14ac:dyDescent="0.2">
      <c r="A1" s="13" t="s">
        <v>46</v>
      </c>
      <c r="B1" s="1" t="s">
        <v>323</v>
      </c>
      <c r="C1" s="1" t="s">
        <v>324</v>
      </c>
      <c r="D1" s="1" t="s">
        <v>325</v>
      </c>
      <c r="E1" s="1" t="s">
        <v>326</v>
      </c>
      <c r="F1" s="1" t="s">
        <v>327</v>
      </c>
      <c r="G1" s="1" t="s">
        <v>328</v>
      </c>
      <c r="H1" s="3" t="s">
        <v>44</v>
      </c>
      <c r="I1" s="3" t="s">
        <v>211</v>
      </c>
      <c r="M1" s="21"/>
      <c r="N1" s="21"/>
      <c r="O1" s="21"/>
    </row>
    <row r="2" spans="1:15" x14ac:dyDescent="0.2">
      <c r="A2" s="2" t="s">
        <v>26</v>
      </c>
      <c r="B2" s="15">
        <v>2.2173170897356087E-7</v>
      </c>
      <c r="C2">
        <v>2.3582947895244387E-6</v>
      </c>
      <c r="D2">
        <v>2.3582947895244387E-6</v>
      </c>
      <c r="E2">
        <v>32.331128701399621</v>
      </c>
      <c r="F2">
        <f>D2/E2</f>
        <v>7.2941925761544716E-8</v>
      </c>
      <c r="G2" s="11">
        <f>F2*1000000</f>
        <v>7.2941925761544721E-2</v>
      </c>
      <c r="H2" s="58">
        <f>AVERAGE(G2:G5)</f>
        <v>9.4292149435766137E-2</v>
      </c>
      <c r="I2" s="58">
        <f>STDEV(G2:G5)</f>
        <v>2.1899231031278103E-2</v>
      </c>
    </row>
    <row r="3" spans="1:15" x14ac:dyDescent="0.2">
      <c r="A3" s="2" t="s">
        <v>27</v>
      </c>
      <c r="B3">
        <v>5.5902294101163502E-6</v>
      </c>
      <c r="C3">
        <v>1.6286358679766194E-6</v>
      </c>
      <c r="D3">
        <f>SUM(B3,C3)</f>
        <v>7.2188652780929696E-6</v>
      </c>
      <c r="E3">
        <v>59.978558824617728</v>
      </c>
      <c r="F3">
        <f t="shared" ref="F3" si="0">D3/E3</f>
        <v>1.2035743138146298E-7</v>
      </c>
      <c r="G3" s="11">
        <f t="shared" ref="G3:G26" si="1">F3*1000000</f>
        <v>0.12035743138146299</v>
      </c>
      <c r="H3" s="57"/>
      <c r="I3" s="57"/>
    </row>
    <row r="4" spans="1:15" x14ac:dyDescent="0.2">
      <c r="A4" s="2" t="s">
        <v>28</v>
      </c>
      <c r="B4">
        <v>4.9928318725310171E-6</v>
      </c>
      <c r="C4" s="15">
        <v>-1.4030405680371625E-6</v>
      </c>
      <c r="D4">
        <v>4.9928318725310171E-6</v>
      </c>
      <c r="E4">
        <v>62.532593939926556</v>
      </c>
      <c r="F4">
        <f>D4/E4</f>
        <v>7.9843671243311956E-8</v>
      </c>
      <c r="G4" s="11">
        <f t="shared" si="1"/>
        <v>7.9843671243311959E-2</v>
      </c>
      <c r="H4" s="57"/>
      <c r="I4" s="57"/>
    </row>
    <row r="5" spans="1:15" x14ac:dyDescent="0.2">
      <c r="A5" s="2" t="s">
        <v>29</v>
      </c>
      <c r="B5">
        <v>3.0707910713613767E-6</v>
      </c>
      <c r="C5">
        <v>2.1276751263977954E-7</v>
      </c>
      <c r="D5">
        <f>SUM(B5,C5)</f>
        <v>3.2835585840011561E-6</v>
      </c>
      <c r="E5">
        <v>31.564918166806976</v>
      </c>
      <c r="F5">
        <f>D5/E5</f>
        <v>1.040255693567449E-7</v>
      </c>
      <c r="G5" s="11">
        <f t="shared" si="1"/>
        <v>0.1040255693567449</v>
      </c>
      <c r="H5" s="57"/>
      <c r="I5" s="57"/>
    </row>
    <row r="6" spans="1:15" x14ac:dyDescent="0.2">
      <c r="A6" s="13" t="s">
        <v>55</v>
      </c>
      <c r="N6" s="17"/>
    </row>
    <row r="7" spans="1:15" x14ac:dyDescent="0.2">
      <c r="A7" s="2" t="s">
        <v>212</v>
      </c>
      <c r="B7">
        <v>5.6952553712996487E-5</v>
      </c>
      <c r="C7">
        <v>1.9461249708298134E-4</v>
      </c>
      <c r="D7">
        <f>SUM(B7,C7)</f>
        <v>2.5156505079597781E-4</v>
      </c>
      <c r="E7">
        <v>28.180821639022774</v>
      </c>
      <c r="F7">
        <f t="shared" ref="F7:F32" si="2">D7/E7</f>
        <v>8.9268174653796698E-6</v>
      </c>
      <c r="G7" s="11">
        <f t="shared" si="1"/>
        <v>8.9268174653796706</v>
      </c>
      <c r="H7" s="57">
        <f>AVERAGE(G7:G11)</f>
        <v>9.1083026746638645</v>
      </c>
      <c r="I7" s="57">
        <f>STDEV(G7:G11)</f>
        <v>0.64826384471560561</v>
      </c>
    </row>
    <row r="8" spans="1:15" x14ac:dyDescent="0.2">
      <c r="A8" s="2" t="s">
        <v>213</v>
      </c>
      <c r="B8">
        <v>8.7284849901598927E-5</v>
      </c>
      <c r="C8">
        <v>2.3690126226214443E-4</v>
      </c>
      <c r="D8">
        <f t="shared" ref="D8:D40" si="3">SUM(B8,C8)</f>
        <v>3.2418611216374337E-4</v>
      </c>
      <c r="E8">
        <v>35.766305931490002</v>
      </c>
      <c r="F8">
        <f t="shared" si="2"/>
        <v>9.0640088127837021E-6</v>
      </c>
      <c r="G8" s="11">
        <f t="shared" si="1"/>
        <v>9.0640088127837029</v>
      </c>
      <c r="H8" s="57"/>
      <c r="I8" s="57"/>
    </row>
    <row r="9" spans="1:15" x14ac:dyDescent="0.2">
      <c r="A9" s="2" t="s">
        <v>214</v>
      </c>
      <c r="B9">
        <v>6.7270655600062599E-5</v>
      </c>
      <c r="C9">
        <v>2.586975880018839E-4</v>
      </c>
      <c r="D9">
        <f t="shared" si="3"/>
        <v>3.259682436019465E-4</v>
      </c>
      <c r="E9">
        <v>33.225040991757716</v>
      </c>
      <c r="F9">
        <f t="shared" si="2"/>
        <v>9.8109207354420088E-6</v>
      </c>
      <c r="G9" s="11">
        <f t="shared" si="1"/>
        <v>9.8109207354420089</v>
      </c>
      <c r="H9" s="57"/>
      <c r="I9" s="57"/>
    </row>
    <row r="10" spans="1:15" x14ac:dyDescent="0.2">
      <c r="A10" s="2" t="s">
        <v>215</v>
      </c>
      <c r="B10">
        <v>6.1946596774456491E-5</v>
      </c>
      <c r="C10">
        <v>1.9668808429353253E-4</v>
      </c>
      <c r="D10">
        <f t="shared" si="3"/>
        <v>2.58634681067989E-4</v>
      </c>
      <c r="E10">
        <v>26.967654959251075</v>
      </c>
      <c r="F10">
        <f t="shared" si="2"/>
        <v>9.5905514016251564E-6</v>
      </c>
      <c r="G10" s="11">
        <f>F10*1000000</f>
        <v>9.5905514016251558</v>
      </c>
      <c r="H10" s="57"/>
      <c r="I10" s="57"/>
    </row>
    <row r="11" spans="1:15" x14ac:dyDescent="0.2">
      <c r="A11" s="2" t="s">
        <v>216</v>
      </c>
      <c r="B11">
        <v>5.0166749745562299E-5</v>
      </c>
      <c r="C11">
        <v>1.7584248178249105E-4</v>
      </c>
      <c r="D11">
        <f t="shared" si="3"/>
        <v>2.2600923152805335E-4</v>
      </c>
      <c r="E11">
        <v>27.733865493843723</v>
      </c>
      <c r="F11">
        <f t="shared" si="2"/>
        <v>8.1492149580887734E-6</v>
      </c>
      <c r="G11" s="11">
        <f>F11*1000000</f>
        <v>8.1492149580887734</v>
      </c>
      <c r="H11" s="57"/>
      <c r="I11" s="57"/>
    </row>
    <row r="12" spans="1:15" x14ac:dyDescent="0.2">
      <c r="A12" s="22" t="s">
        <v>56</v>
      </c>
    </row>
    <row r="13" spans="1:15" x14ac:dyDescent="0.2">
      <c r="A13" s="2" t="s">
        <v>217</v>
      </c>
      <c r="B13">
        <v>7.5443678745587921E-5</v>
      </c>
      <c r="C13">
        <v>2.1893178874391885E-4</v>
      </c>
      <c r="D13">
        <f t="shared" si="3"/>
        <v>2.9437546748950678E-4</v>
      </c>
      <c r="E13">
        <v>35.076716450356628</v>
      </c>
      <c r="F13">
        <f t="shared" si="2"/>
        <v>8.3923325008522522E-6</v>
      </c>
      <c r="G13" s="11">
        <f t="shared" si="1"/>
        <v>8.3923325008522518</v>
      </c>
      <c r="H13" s="57">
        <f>AVERAGE(G13:G16)</f>
        <v>15.608146625176147</v>
      </c>
      <c r="I13" s="57">
        <f>STDEV(G13:G16)</f>
        <v>5.0175677959161336</v>
      </c>
    </row>
    <row r="14" spans="1:15" x14ac:dyDescent="0.2">
      <c r="A14" s="2" t="s">
        <v>218</v>
      </c>
      <c r="B14">
        <v>1.5485431542492411E-4</v>
      </c>
      <c r="C14">
        <v>3.5413794436367165E-4</v>
      </c>
      <c r="D14">
        <f t="shared" si="3"/>
        <v>5.089922597885958E-4</v>
      </c>
      <c r="E14">
        <v>25.435233890065785</v>
      </c>
      <c r="F14">
        <f t="shared" si="2"/>
        <v>2.0011306441628297E-5</v>
      </c>
      <c r="G14" s="11">
        <f t="shared" si="1"/>
        <v>20.011306441628296</v>
      </c>
      <c r="H14" s="57"/>
      <c r="I14" s="57"/>
    </row>
    <row r="15" spans="1:15" x14ac:dyDescent="0.2">
      <c r="A15" s="2" t="s">
        <v>219</v>
      </c>
      <c r="B15">
        <v>9.7285274733419948E-5</v>
      </c>
      <c r="C15">
        <v>2.6829369787908966E-4</v>
      </c>
      <c r="D15">
        <f t="shared" si="3"/>
        <v>3.655789726125096E-4</v>
      </c>
      <c r="E15">
        <v>21.795733850750697</v>
      </c>
      <c r="F15">
        <f t="shared" si="2"/>
        <v>1.6772960025840936E-5</v>
      </c>
      <c r="G15" s="11">
        <f t="shared" si="1"/>
        <v>16.772960025840938</v>
      </c>
      <c r="H15" s="57"/>
      <c r="I15" s="57"/>
    </row>
    <row r="16" spans="1:15" x14ac:dyDescent="0.2">
      <c r="A16" s="2" t="s">
        <v>220</v>
      </c>
      <c r="B16">
        <v>8.5266360652929945E-5</v>
      </c>
      <c r="C16">
        <v>3.4813466847391343E-4</v>
      </c>
      <c r="D16">
        <f t="shared" si="3"/>
        <v>4.3340102912684339E-4</v>
      </c>
      <c r="E16">
        <v>25.115979500652177</v>
      </c>
      <c r="F16">
        <f t="shared" si="2"/>
        <v>1.7255987532383097E-5</v>
      </c>
      <c r="G16" s="11">
        <f t="shared" si="1"/>
        <v>17.255987532383099</v>
      </c>
      <c r="H16" s="57"/>
      <c r="I16" s="57"/>
    </row>
    <row r="17" spans="1:9" x14ac:dyDescent="0.2">
      <c r="A17" s="22" t="s">
        <v>57</v>
      </c>
    </row>
    <row r="18" spans="1:9" x14ac:dyDescent="0.2">
      <c r="A18" s="2" t="s">
        <v>221</v>
      </c>
      <c r="B18">
        <v>9.4785349409340377E-5</v>
      </c>
      <c r="C18">
        <v>3.9249672495490437E-4</v>
      </c>
      <c r="D18">
        <f t="shared" si="3"/>
        <v>4.8728207436424476E-4</v>
      </c>
      <c r="E18">
        <v>24.477470721824972</v>
      </c>
      <c r="F18">
        <f t="shared" si="2"/>
        <v>1.9907370328494234E-5</v>
      </c>
      <c r="G18" s="11">
        <f t="shared" si="1"/>
        <v>19.907370328494235</v>
      </c>
      <c r="H18" s="57">
        <f>AVERAGE(G18:G22)</f>
        <v>24.029665029487216</v>
      </c>
      <c r="I18" s="57">
        <f>STDEV(G18:G22)</f>
        <v>6.7067982864427993</v>
      </c>
    </row>
    <row r="19" spans="1:9" x14ac:dyDescent="0.2">
      <c r="A19" s="2" t="s">
        <v>222</v>
      </c>
      <c r="B19">
        <v>1.2336341114704569E-4</v>
      </c>
      <c r="C19">
        <v>2.6549069784539546E-4</v>
      </c>
      <c r="D19">
        <f t="shared" si="3"/>
        <v>3.8885410899244116E-4</v>
      </c>
      <c r="E19">
        <v>19.944058392151788</v>
      </c>
      <c r="F19">
        <f t="shared" si="2"/>
        <v>1.9497240799568639E-5</v>
      </c>
      <c r="G19" s="11">
        <f t="shared" si="1"/>
        <v>19.49724079956864</v>
      </c>
      <c r="H19" s="57"/>
      <c r="I19" s="57"/>
    </row>
    <row r="20" spans="1:9" x14ac:dyDescent="0.2">
      <c r="A20" s="2" t="s">
        <v>223</v>
      </c>
      <c r="B20">
        <v>9.6615168584440864E-5</v>
      </c>
      <c r="C20">
        <v>5.2077548996719845E-4</v>
      </c>
      <c r="D20">
        <f t="shared" si="3"/>
        <v>6.1739065855163932E-4</v>
      </c>
      <c r="E20">
        <v>24.030514576645924</v>
      </c>
      <c r="F20">
        <f t="shared" si="2"/>
        <v>2.5691944988629206E-5</v>
      </c>
      <c r="G20" s="11">
        <f t="shared" si="1"/>
        <v>25.691944988629206</v>
      </c>
      <c r="H20" s="57"/>
      <c r="I20" s="57"/>
    </row>
    <row r="21" spans="1:9" x14ac:dyDescent="0.2">
      <c r="A21" s="2" t="s">
        <v>224</v>
      </c>
      <c r="B21">
        <v>1.6313874736925037E-4</v>
      </c>
      <c r="C21">
        <v>3.8470317141698956E-4</v>
      </c>
      <c r="D21">
        <f t="shared" si="3"/>
        <v>5.4784191878623988E-4</v>
      </c>
      <c r="E21">
        <v>27.478461982312847</v>
      </c>
      <c r="F21">
        <f t="shared" si="2"/>
        <v>1.9937139099665443E-5</v>
      </c>
      <c r="G21" s="11">
        <f t="shared" si="1"/>
        <v>19.937139099665444</v>
      </c>
      <c r="H21" s="57"/>
      <c r="I21" s="57"/>
    </row>
    <row r="22" spans="1:9" x14ac:dyDescent="0.2">
      <c r="A22" s="2" t="s">
        <v>225</v>
      </c>
      <c r="B22">
        <v>1.3799228097949472E-4</v>
      </c>
      <c r="C22">
        <v>6.923777457470585E-4</v>
      </c>
      <c r="D22">
        <f t="shared" si="3"/>
        <v>8.3037002672655324E-4</v>
      </c>
      <c r="E22">
        <v>23.647409309349598</v>
      </c>
      <c r="F22">
        <f t="shared" si="2"/>
        <v>3.5114629931078562E-5</v>
      </c>
      <c r="G22" s="11">
        <f t="shared" si="1"/>
        <v>35.114629931078561</v>
      </c>
      <c r="H22" s="57"/>
      <c r="I22" s="57"/>
    </row>
    <row r="23" spans="1:9" x14ac:dyDescent="0.2">
      <c r="A23" s="13" t="s">
        <v>58</v>
      </c>
    </row>
    <row r="24" spans="1:9" x14ac:dyDescent="0.2">
      <c r="A24" s="2" t="s">
        <v>226</v>
      </c>
      <c r="B24">
        <v>2.377063134673707E-4</v>
      </c>
      <c r="C24">
        <v>3.1270816701690348E-4</v>
      </c>
      <c r="D24">
        <f t="shared" si="3"/>
        <v>5.5041448048427416E-4</v>
      </c>
      <c r="E24" s="28"/>
    </row>
    <row r="25" spans="1:9" x14ac:dyDescent="0.2">
      <c r="A25" s="2" t="s">
        <v>227</v>
      </c>
      <c r="B25">
        <v>1.2367810934200212E-4</v>
      </c>
      <c r="C25">
        <v>3.986211526737064E-4</v>
      </c>
      <c r="D25">
        <f t="shared" si="3"/>
        <v>5.2229926201570855E-4</v>
      </c>
      <c r="E25" s="28"/>
    </row>
    <row r="26" spans="1:9" x14ac:dyDescent="0.2">
      <c r="A26" s="2" t="s">
        <v>228</v>
      </c>
      <c r="B26">
        <v>9.7733875852013116E-5</v>
      </c>
      <c r="C26">
        <v>3.8924026794161676E-4</v>
      </c>
      <c r="D26">
        <f t="shared" si="3"/>
        <v>4.8697414379362988E-4</v>
      </c>
      <c r="E26" s="49">
        <v>27.606163738078287</v>
      </c>
      <c r="F26">
        <f t="shared" si="2"/>
        <v>1.7640051273112133E-5</v>
      </c>
      <c r="G26" s="11">
        <f t="shared" si="1"/>
        <v>17.640051273112132</v>
      </c>
      <c r="H26" s="17">
        <v>17.640051273112132</v>
      </c>
      <c r="I26" s="17">
        <v>0</v>
      </c>
    </row>
    <row r="27" spans="1:9" x14ac:dyDescent="0.2">
      <c r="A27" s="2" t="s">
        <v>229</v>
      </c>
      <c r="B27">
        <v>8.1448221066876946E-5</v>
      </c>
      <c r="C27">
        <v>2.9445883058199467E-4</v>
      </c>
      <c r="D27">
        <f t="shared" si="3"/>
        <v>3.7590705164887163E-4</v>
      </c>
      <c r="E27" s="49"/>
    </row>
    <row r="28" spans="1:9" x14ac:dyDescent="0.2">
      <c r="A28" s="2" t="s">
        <v>230</v>
      </c>
      <c r="B28">
        <v>1.6535459580906286E-4</v>
      </c>
      <c r="C28">
        <v>3.7510876438934921E-4</v>
      </c>
      <c r="D28">
        <f t="shared" si="3"/>
        <v>5.4046336019841204E-4</v>
      </c>
      <c r="E28" s="49"/>
    </row>
    <row r="29" spans="1:9" x14ac:dyDescent="0.2">
      <c r="A29" s="13" t="s">
        <v>59</v>
      </c>
      <c r="E29" s="49"/>
    </row>
    <row r="30" spans="1:9" x14ac:dyDescent="0.2">
      <c r="A30" s="2" t="s">
        <v>231</v>
      </c>
      <c r="B30">
        <v>8.339725287395012E-5</v>
      </c>
      <c r="C30">
        <v>4.8698098378744921E-4</v>
      </c>
      <c r="D30">
        <f t="shared" si="3"/>
        <v>5.7037823666139932E-4</v>
      </c>
      <c r="E30" s="49">
        <v>23.008900530522389</v>
      </c>
      <c r="F30">
        <f t="shared" si="2"/>
        <v>2.4789460752579888E-5</v>
      </c>
      <c r="G30" s="11">
        <f>F30*1000000</f>
        <v>24.789460752579888</v>
      </c>
    </row>
    <row r="31" spans="1:9" x14ac:dyDescent="0.2">
      <c r="A31" s="2" t="s">
        <v>232</v>
      </c>
      <c r="B31">
        <v>4.6197508149189065E-4</v>
      </c>
      <c r="C31">
        <v>2.3702874514743553E-3</v>
      </c>
      <c r="D31">
        <f t="shared" si="3"/>
        <v>2.8322625329662461E-3</v>
      </c>
      <c r="E31" s="49"/>
      <c r="G31" s="11"/>
      <c r="H31" s="57">
        <f>AVERAGE(G30:G34)</f>
        <v>33.635015068709549</v>
      </c>
      <c r="I31" s="57">
        <f>STDEV(G30:G34)</f>
        <v>7.9987186221207009</v>
      </c>
    </row>
    <row r="32" spans="1:9" x14ac:dyDescent="0.2">
      <c r="A32" s="2" t="s">
        <v>233</v>
      </c>
      <c r="B32">
        <v>2.0068096865019788E-4</v>
      </c>
      <c r="C32">
        <v>7.9751884698917681E-4</v>
      </c>
      <c r="D32">
        <f t="shared" si="3"/>
        <v>9.9819981563937458E-4</v>
      </c>
      <c r="E32" s="49">
        <v>24.732874233355847</v>
      </c>
      <c r="F32">
        <f t="shared" si="2"/>
        <v>4.0359232259918991E-5</v>
      </c>
      <c r="G32" s="11">
        <f>F32*1000000</f>
        <v>40.35923225991899</v>
      </c>
      <c r="H32" s="57"/>
      <c r="I32" s="57"/>
    </row>
    <row r="33" spans="1:9" x14ac:dyDescent="0.2">
      <c r="A33" s="2" t="s">
        <v>234</v>
      </c>
      <c r="B33">
        <v>2.4103750657259563E-4</v>
      </c>
      <c r="C33">
        <v>1.3508837133402649E-3</v>
      </c>
      <c r="D33">
        <f t="shared" si="3"/>
        <v>1.5919212199128605E-3</v>
      </c>
      <c r="G33" s="11"/>
      <c r="H33" s="57"/>
      <c r="I33" s="57"/>
    </row>
    <row r="34" spans="1:9" x14ac:dyDescent="0.2">
      <c r="A34" s="2" t="s">
        <v>235</v>
      </c>
      <c r="B34">
        <v>1.2879596841695171E-4</v>
      </c>
      <c r="C34">
        <v>7.6469369134145912E-4</v>
      </c>
      <c r="D34">
        <f t="shared" si="3"/>
        <v>8.934896597584108E-4</v>
      </c>
      <c r="E34" s="49">
        <v>24.988277744886734</v>
      </c>
      <c r="F34" s="49">
        <f>D34/E34</f>
        <v>3.5756352193629771E-5</v>
      </c>
      <c r="G34" s="11">
        <f>F34*1000000</f>
        <v>35.756352193629773</v>
      </c>
      <c r="H34" s="57"/>
      <c r="I34" s="57"/>
    </row>
    <row r="35" spans="1:9" x14ac:dyDescent="0.2">
      <c r="A35" s="13" t="s">
        <v>60</v>
      </c>
      <c r="E35" s="28"/>
    </row>
    <row r="36" spans="1:9" x14ac:dyDescent="0.2">
      <c r="A36" s="2" t="s">
        <v>236</v>
      </c>
      <c r="B36">
        <v>5.9064410588793945E-4</v>
      </c>
      <c r="C36">
        <v>4.2132973108382574E-3</v>
      </c>
      <c r="D36">
        <f t="shared" si="3"/>
        <v>4.8039414167261969E-3</v>
      </c>
      <c r="E36" s="28"/>
    </row>
    <row r="37" spans="1:9" x14ac:dyDescent="0.2">
      <c r="A37" s="2" t="s">
        <v>237</v>
      </c>
      <c r="B37">
        <v>9.6886275248635092E-4</v>
      </c>
      <c r="C37">
        <v>7.2915065314099288E-3</v>
      </c>
      <c r="D37">
        <f t="shared" si="3"/>
        <v>8.2603692838962798E-3</v>
      </c>
      <c r="E37" s="28"/>
    </row>
    <row r="38" spans="1:9" x14ac:dyDescent="0.2">
      <c r="A38" s="2" t="s">
        <v>238</v>
      </c>
      <c r="B38">
        <v>6.4502464199439331E-4</v>
      </c>
      <c r="C38">
        <v>4.3491548576241237E-3</v>
      </c>
      <c r="D38">
        <f t="shared" si="3"/>
        <v>4.9941794996185172E-3</v>
      </c>
      <c r="E38" s="28"/>
    </row>
    <row r="39" spans="1:9" x14ac:dyDescent="0.2">
      <c r="A39" s="2" t="s">
        <v>239</v>
      </c>
      <c r="B39">
        <v>6.5083627018788662E-4</v>
      </c>
      <c r="C39">
        <v>5.0799288869206698E-3</v>
      </c>
      <c r="D39">
        <f t="shared" si="3"/>
        <v>5.7307651571085567E-3</v>
      </c>
      <c r="E39" s="28"/>
    </row>
    <row r="40" spans="1:9" x14ac:dyDescent="0.2">
      <c r="A40" s="2" t="s">
        <v>240</v>
      </c>
      <c r="B40">
        <v>5.2551682320862189E-4</v>
      </c>
      <c r="C40">
        <v>4.6894501081149696E-3</v>
      </c>
      <c r="D40">
        <f t="shared" si="3"/>
        <v>5.2149669313235917E-3</v>
      </c>
      <c r="E40" s="28"/>
    </row>
    <row r="41" spans="1:9" x14ac:dyDescent="0.2">
      <c r="E41" s="28"/>
    </row>
    <row r="42" spans="1:9" x14ac:dyDescent="0.2">
      <c r="E42" s="28"/>
    </row>
    <row r="43" spans="1:9" x14ac:dyDescent="0.2">
      <c r="E43" s="28"/>
    </row>
    <row r="44" spans="1:9" x14ac:dyDescent="0.2">
      <c r="E44" s="28"/>
    </row>
  </sheetData>
  <mergeCells count="10">
    <mergeCell ref="H31:H34"/>
    <mergeCell ref="I31:I34"/>
    <mergeCell ref="H2:H5"/>
    <mergeCell ref="I2:I5"/>
    <mergeCell ref="H7:H11"/>
    <mergeCell ref="H13:H16"/>
    <mergeCell ref="H18:H22"/>
    <mergeCell ref="I7:I11"/>
    <mergeCell ref="I13:I16"/>
    <mergeCell ref="I18:I22"/>
  </mergeCells>
  <phoneticPr fontId="10" type="noConversion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392AA-4161-9F41-B17A-00E19CAA0FC9}">
  <dimension ref="A1:X89"/>
  <sheetViews>
    <sheetView tabSelected="1" zoomScaleNormal="100" workbookViewId="0">
      <selection activeCell="G1" sqref="G1"/>
    </sheetView>
  </sheetViews>
  <sheetFormatPr baseColWidth="10" defaultColWidth="10.6640625" defaultRowHeight="16" x14ac:dyDescent="0.2"/>
  <cols>
    <col min="1" max="1" width="12.33203125" style="2" bestFit="1" customWidth="1"/>
    <col min="2" max="4" width="12.1640625" bestFit="1" customWidth="1"/>
    <col min="5" max="5" width="15" bestFit="1" customWidth="1"/>
    <col min="6" max="6" width="14.33203125" bestFit="1" customWidth="1"/>
    <col min="7" max="7" width="21.83203125" customWidth="1"/>
    <col min="8" max="8" width="21.83203125" bestFit="1" customWidth="1"/>
    <col min="10" max="10" width="18.33203125" customWidth="1"/>
    <col min="11" max="11" width="14" bestFit="1" customWidth="1"/>
    <col min="12" max="12" width="12.1640625" bestFit="1" customWidth="1"/>
    <col min="13" max="13" width="16.83203125" bestFit="1" customWidth="1"/>
    <col min="14" max="14" width="12.6640625" bestFit="1" customWidth="1"/>
    <col min="15" max="15" width="14.33203125" bestFit="1" customWidth="1"/>
    <col min="16" max="16" width="21.83203125" bestFit="1" customWidth="1"/>
    <col min="17" max="17" width="17.5" bestFit="1" customWidth="1"/>
  </cols>
  <sheetData>
    <row r="1" spans="1:24" s="3" customFormat="1" x14ac:dyDescent="0.2">
      <c r="A1" s="5" t="s">
        <v>272</v>
      </c>
      <c r="C1" s="3" t="s">
        <v>6</v>
      </c>
      <c r="D1" s="3" t="s">
        <v>7</v>
      </c>
      <c r="E1" s="3" t="s">
        <v>8</v>
      </c>
      <c r="F1" s="7" t="s">
        <v>12</v>
      </c>
      <c r="G1" s="7" t="s">
        <v>19</v>
      </c>
      <c r="H1" s="7" t="s">
        <v>23</v>
      </c>
      <c r="K1" s="5" t="s">
        <v>273</v>
      </c>
      <c r="L1" s="3" t="s">
        <v>6</v>
      </c>
      <c r="M1" s="3" t="s">
        <v>7</v>
      </c>
      <c r="N1" s="3" t="s">
        <v>8</v>
      </c>
      <c r="O1" s="8" t="s">
        <v>12</v>
      </c>
      <c r="P1" s="8" t="s">
        <v>19</v>
      </c>
      <c r="Q1" s="7" t="s">
        <v>23</v>
      </c>
      <c r="U1" s="3" t="s">
        <v>0</v>
      </c>
      <c r="V1" s="3" t="s">
        <v>1</v>
      </c>
      <c r="W1" s="3" t="s">
        <v>2</v>
      </c>
      <c r="X1" s="3" t="s">
        <v>3</v>
      </c>
    </row>
    <row r="2" spans="1:24" x14ac:dyDescent="0.2">
      <c r="A2" s="2" t="s">
        <v>26</v>
      </c>
      <c r="B2" s="1" t="s">
        <v>14</v>
      </c>
      <c r="C2">
        <v>1074520.93724006</v>
      </c>
      <c r="D2">
        <v>6770.4228168283498</v>
      </c>
      <c r="E2">
        <f>D2/C2</f>
        <v>6.3008756574054192E-3</v>
      </c>
      <c r="F2">
        <f>(E2-$D$88)/$D$87</f>
        <v>34.005720881330546</v>
      </c>
      <c r="G2" s="11">
        <f>F2*4</f>
        <v>136.02288352532219</v>
      </c>
      <c r="H2">
        <f>G2*0.000001</f>
        <v>1.3602288352532218E-4</v>
      </c>
      <c r="J2" s="1" t="s">
        <v>14</v>
      </c>
      <c r="K2" s="2" t="s">
        <v>298</v>
      </c>
      <c r="L2">
        <v>1137169.7333406301</v>
      </c>
      <c r="M2">
        <v>2081.6144802735798</v>
      </c>
      <c r="N2">
        <v>1.8305222336145741E-3</v>
      </c>
      <c r="O2">
        <f>(N2-$D$88)/$D$87</f>
        <v>7.7891901581941996</v>
      </c>
      <c r="P2" s="11">
        <f>O2*10</f>
        <v>77.891901581941994</v>
      </c>
      <c r="Q2">
        <f>P2*0.000001</f>
        <v>7.7891901581941987E-5</v>
      </c>
      <c r="U2">
        <v>39600</v>
      </c>
      <c r="V2">
        <v>241.37178461948551</v>
      </c>
      <c r="W2">
        <v>8.8624602682742124E-7</v>
      </c>
      <c r="X2">
        <v>0.88624602682742126</v>
      </c>
    </row>
    <row r="3" spans="1:24" x14ac:dyDescent="0.2">
      <c r="A3" s="2" t="s">
        <v>27</v>
      </c>
      <c r="C3">
        <v>1049600.1947750801</v>
      </c>
      <c r="D3">
        <v>11416.351458681</v>
      </c>
      <c r="E3">
        <f t="shared" ref="E3:E41" si="0">D3/C3</f>
        <v>1.0876857221932415E-2</v>
      </c>
      <c r="F3">
        <f t="shared" ref="F3:F5" si="1">(E3-$D$88)/$D$87</f>
        <v>60.841711216339988</v>
      </c>
      <c r="G3" s="11">
        <f t="shared" ref="G3:G41" si="2">F3*4</f>
        <v>243.36684486535995</v>
      </c>
      <c r="H3">
        <f t="shared" ref="H3:H41" si="3">G3*0.000001</f>
        <v>2.4336684486535995E-4</v>
      </c>
      <c r="K3" s="2" t="s">
        <v>27</v>
      </c>
      <c r="L3">
        <v>1124476.0137897099</v>
      </c>
      <c r="M3">
        <v>1874.68332429519</v>
      </c>
      <c r="N3">
        <v>1.6671616835801867E-3</v>
      </c>
      <c r="O3">
        <f t="shared" ref="O3:O5" si="4">(N3-$D$88)/$D$87</f>
        <v>6.8311569843219617</v>
      </c>
      <c r="P3" s="11">
        <f t="shared" ref="P3:P5" si="5">O3*10</f>
        <v>68.311569843219615</v>
      </c>
      <c r="Q3">
        <f t="shared" ref="Q3:Q41" si="6">P3*0.000001</f>
        <v>6.8311569843219612E-5</v>
      </c>
      <c r="U3">
        <v>55400</v>
      </c>
      <c r="V3">
        <v>990.99693455950955</v>
      </c>
      <c r="W3">
        <v>3.1450996853700377E-7</v>
      </c>
      <c r="X3">
        <v>0.31450996853700375</v>
      </c>
    </row>
    <row r="4" spans="1:24" x14ac:dyDescent="0.2">
      <c r="A4" s="2" t="s">
        <v>28</v>
      </c>
      <c r="C4">
        <v>1019337.8691681999</v>
      </c>
      <c r="D4">
        <v>8337.1556981901704</v>
      </c>
      <c r="E4">
        <f t="shared" si="0"/>
        <v>8.1789914319512682E-3</v>
      </c>
      <c r="F4">
        <f t="shared" si="1"/>
        <v>45.019990948424002</v>
      </c>
      <c r="G4" s="11">
        <f t="shared" si="2"/>
        <v>180.07996379369601</v>
      </c>
      <c r="H4">
        <f t="shared" si="3"/>
        <v>1.8007996379369601E-4</v>
      </c>
      <c r="K4" s="2" t="s">
        <v>28</v>
      </c>
      <c r="L4">
        <v>1158008.3683883799</v>
      </c>
      <c r="M4">
        <v>2570.0682128632802</v>
      </c>
      <c r="N4">
        <v>2.2193865631904616E-3</v>
      </c>
      <c r="O4">
        <f t="shared" si="4"/>
        <v>10.069697464216778</v>
      </c>
      <c r="P4" s="11">
        <f t="shared" si="5"/>
        <v>100.69697464216779</v>
      </c>
      <c r="Q4">
        <f t="shared" si="6"/>
        <v>1.0069697464216778E-4</v>
      </c>
      <c r="U4">
        <v>62500</v>
      </c>
      <c r="V4">
        <v>936.89190990270549</v>
      </c>
      <c r="W4">
        <v>2.9968978861715321E-7</v>
      </c>
      <c r="X4">
        <v>0.29968978861715323</v>
      </c>
    </row>
    <row r="5" spans="1:24" x14ac:dyDescent="0.2">
      <c r="A5" s="2" t="s">
        <v>29</v>
      </c>
      <c r="C5">
        <v>1044231.41305201</v>
      </c>
      <c r="D5">
        <v>7129.2228023378802</v>
      </c>
      <c r="E5">
        <f t="shared" si="0"/>
        <v>6.8272441464876672E-3</v>
      </c>
      <c r="F5">
        <f t="shared" si="1"/>
        <v>37.092625731465105</v>
      </c>
      <c r="G5" s="11">
        <f t="shared" si="2"/>
        <v>148.37050292586042</v>
      </c>
      <c r="H5">
        <f t="shared" si="3"/>
        <v>1.4837050292586043E-4</v>
      </c>
      <c r="K5" s="2" t="s">
        <v>29</v>
      </c>
      <c r="L5">
        <v>1158136.7040818499</v>
      </c>
      <c r="M5">
        <v>1871.0614699406799</v>
      </c>
      <c r="N5">
        <v>1.6155791137144073E-3</v>
      </c>
      <c r="O5">
        <f t="shared" si="4"/>
        <v>6.5286493524941021</v>
      </c>
      <c r="P5" s="11">
        <f t="shared" si="5"/>
        <v>65.286493524941022</v>
      </c>
      <c r="Q5">
        <f t="shared" si="6"/>
        <v>6.5286493524941019E-5</v>
      </c>
      <c r="U5">
        <v>25400</v>
      </c>
      <c r="V5">
        <v>338.63121418099422</v>
      </c>
      <c r="W5">
        <v>6.3094300673830781E-7</v>
      </c>
      <c r="X5">
        <v>0.63094300673830783</v>
      </c>
    </row>
    <row r="6" spans="1:24" x14ac:dyDescent="0.2">
      <c r="A6" s="13" t="s">
        <v>35</v>
      </c>
      <c r="G6" s="11"/>
      <c r="K6" s="2"/>
      <c r="P6" s="11"/>
    </row>
    <row r="7" spans="1:24" x14ac:dyDescent="0.2">
      <c r="A7" s="2" t="s">
        <v>241</v>
      </c>
      <c r="B7" s="1" t="s">
        <v>13</v>
      </c>
      <c r="C7">
        <v>996936.79374933999</v>
      </c>
      <c r="D7">
        <v>18781.123238249002</v>
      </c>
      <c r="E7">
        <f t="shared" si="0"/>
        <v>1.8838830461473711E-2</v>
      </c>
      <c r="F7">
        <f>(E7-$D$64)/$D$63</f>
        <v>99.86947154679207</v>
      </c>
      <c r="G7" s="11">
        <f t="shared" si="2"/>
        <v>399.47788618716828</v>
      </c>
      <c r="H7">
        <f t="shared" si="3"/>
        <v>3.9947788618716827E-4</v>
      </c>
      <c r="J7" s="1" t="s">
        <v>13</v>
      </c>
      <c r="K7" s="2" t="s">
        <v>241</v>
      </c>
      <c r="L7">
        <v>1042168.59882725</v>
      </c>
      <c r="M7">
        <v>894.45777808822095</v>
      </c>
      <c r="N7">
        <v>8.5826590735390835E-4</v>
      </c>
      <c r="O7">
        <f>(N7-$D$64)/$D$63</f>
        <v>2.4782747352824299</v>
      </c>
      <c r="P7" s="11">
        <f>O7*50</f>
        <v>123.9137367641215</v>
      </c>
      <c r="Q7">
        <f t="shared" si="6"/>
        <v>1.2391373676412149E-4</v>
      </c>
      <c r="U7">
        <v>31000</v>
      </c>
      <c r="V7">
        <v>44.490537118485911</v>
      </c>
      <c r="W7">
        <v>1.1764111131259315E-5</v>
      </c>
      <c r="X7">
        <v>11.764111131259316</v>
      </c>
    </row>
    <row r="8" spans="1:24" x14ac:dyDescent="0.2">
      <c r="A8" s="2" t="s">
        <v>242</v>
      </c>
      <c r="C8">
        <v>994893.16777302802</v>
      </c>
      <c r="D8">
        <v>16168.4994150782</v>
      </c>
      <c r="E8">
        <f t="shared" si="0"/>
        <v>1.6251493063591763E-2</v>
      </c>
      <c r="F8">
        <f>(E8-$D$64)/$D$63</f>
        <v>85.855234953916892</v>
      </c>
      <c r="G8" s="11">
        <f t="shared" si="2"/>
        <v>343.42093981566757</v>
      </c>
      <c r="H8">
        <f t="shared" si="3"/>
        <v>3.4342093981566755E-4</v>
      </c>
      <c r="K8" s="2" t="s">
        <v>242</v>
      </c>
      <c r="L8">
        <v>1057965.91346998</v>
      </c>
      <c r="M8">
        <v>809.38413479051803</v>
      </c>
      <c r="N8">
        <v>7.6503800782754092E-4</v>
      </c>
      <c r="O8">
        <f>(N8-$D$64)/$D$63</f>
        <v>1.9733085711907836</v>
      </c>
      <c r="P8" s="11">
        <f t="shared" ref="P8:P11" si="7">O8*50</f>
        <v>98.66542855953918</v>
      </c>
      <c r="Q8">
        <f t="shared" si="6"/>
        <v>9.8665428559539179E-5</v>
      </c>
      <c r="U8">
        <v>18700</v>
      </c>
      <c r="V8">
        <v>32.120485139277605</v>
      </c>
      <c r="W8">
        <v>1.3763377684311819E-5</v>
      </c>
      <c r="X8">
        <v>13.76337768431182</v>
      </c>
    </row>
    <row r="9" spans="1:24" x14ac:dyDescent="0.2">
      <c r="A9" s="2" t="s">
        <v>243</v>
      </c>
      <c r="C9">
        <v>993527.11456899799</v>
      </c>
      <c r="D9">
        <v>12135.259488981101</v>
      </c>
      <c r="E9">
        <f t="shared" si="0"/>
        <v>1.2214321391968751E-2</v>
      </c>
      <c r="F9">
        <f>(E9-$D$64)/$D$63</f>
        <v>63.988013841396295</v>
      </c>
      <c r="G9" s="11">
        <f t="shared" si="2"/>
        <v>255.95205536558518</v>
      </c>
      <c r="H9">
        <f t="shared" si="3"/>
        <v>2.5595205536558515E-4</v>
      </c>
      <c r="K9" s="2" t="s">
        <v>243</v>
      </c>
      <c r="L9">
        <v>1051401.20297918</v>
      </c>
      <c r="M9">
        <v>817.83870450541394</v>
      </c>
      <c r="N9">
        <v>7.7785597180984856E-4</v>
      </c>
      <c r="O9">
        <f>(N9-$D$64)/$D$63</f>
        <v>2.0427366944939385</v>
      </c>
      <c r="P9" s="11">
        <f t="shared" si="7"/>
        <v>102.13683472469693</v>
      </c>
      <c r="Q9">
        <f t="shared" si="6"/>
        <v>1.0213683472469691E-4</v>
      </c>
      <c r="U9">
        <v>22300</v>
      </c>
      <c r="V9">
        <v>73.728841796614674</v>
      </c>
      <c r="W9">
        <v>4.8568359595026229E-6</v>
      </c>
      <c r="X9">
        <v>4.8568359595026225</v>
      </c>
    </row>
    <row r="10" spans="1:24" x14ac:dyDescent="0.2">
      <c r="A10" s="2" t="s">
        <v>244</v>
      </c>
      <c r="C10">
        <v>1013192.37806623</v>
      </c>
      <c r="D10">
        <v>18481.660219103302</v>
      </c>
      <c r="E10">
        <f t="shared" si="0"/>
        <v>1.8241017815764895E-2</v>
      </c>
      <c r="F10">
        <f>(E10-$D$64)/$D$63</f>
        <v>96.631437009033547</v>
      </c>
      <c r="G10" s="11">
        <f t="shared" si="2"/>
        <v>386.52574803613419</v>
      </c>
      <c r="H10">
        <f t="shared" si="3"/>
        <v>3.8652574803613415E-4</v>
      </c>
      <c r="K10" s="2" t="s">
        <v>244</v>
      </c>
      <c r="L10">
        <v>1075466.0422883499</v>
      </c>
      <c r="M10">
        <v>971.12979501708196</v>
      </c>
      <c r="N10">
        <v>9.0298508444835329E-4</v>
      </c>
      <c r="O10">
        <f>(N10-$D$64)/$D$63</f>
        <v>2.7204948371343454</v>
      </c>
      <c r="P10" s="11">
        <f t="shared" si="7"/>
        <v>136.02474185671727</v>
      </c>
      <c r="Q10">
        <f t="shared" si="6"/>
        <v>1.3602474185671728E-4</v>
      </c>
      <c r="U10">
        <v>23700</v>
      </c>
      <c r="V10">
        <v>111.96354791416766</v>
      </c>
      <c r="W10">
        <v>4.6671483677298235E-6</v>
      </c>
      <c r="X10">
        <v>4.6671483677298236</v>
      </c>
    </row>
    <row r="11" spans="1:24" x14ac:dyDescent="0.2">
      <c r="A11" s="2" t="s">
        <v>245</v>
      </c>
      <c r="C11">
        <v>993416.46985551505</v>
      </c>
      <c r="D11">
        <v>10540.390487200901</v>
      </c>
      <c r="E11">
        <f t="shared" si="0"/>
        <v>1.0610243344097084E-2</v>
      </c>
      <c r="F11">
        <f>(E11-$D$64)/$D$63</f>
        <v>55.299572475104654</v>
      </c>
      <c r="G11" s="11">
        <f t="shared" si="2"/>
        <v>221.19828990041862</v>
      </c>
      <c r="H11">
        <f t="shared" si="3"/>
        <v>2.2119828990041862E-4</v>
      </c>
      <c r="K11" s="2" t="s">
        <v>245</v>
      </c>
      <c r="L11">
        <v>1056067.06329084</v>
      </c>
      <c r="M11">
        <v>880.90808612590695</v>
      </c>
      <c r="N11">
        <v>8.3414028970933414E-4</v>
      </c>
      <c r="O11">
        <f>(N11-$D$64)/$D$63</f>
        <v>2.3475990399142552</v>
      </c>
      <c r="P11" s="11">
        <f t="shared" si="7"/>
        <v>117.37995199571276</v>
      </c>
      <c r="Q11">
        <f t="shared" si="6"/>
        <v>1.1737995199571276E-4</v>
      </c>
      <c r="U11">
        <v>24700</v>
      </c>
      <c r="V11">
        <v>170.44015727042517</v>
      </c>
      <c r="W11">
        <v>1.9864933670468847E-6</v>
      </c>
      <c r="X11">
        <v>1.9864933670468847</v>
      </c>
    </row>
    <row r="12" spans="1:24" x14ac:dyDescent="0.2">
      <c r="A12" s="13" t="s">
        <v>61</v>
      </c>
      <c r="G12" s="11"/>
      <c r="K12" s="2"/>
      <c r="P12" s="11"/>
    </row>
    <row r="13" spans="1:24" x14ac:dyDescent="0.2">
      <c r="A13" s="2" t="s">
        <v>246</v>
      </c>
      <c r="B13" s="1" t="s">
        <v>14</v>
      </c>
      <c r="C13">
        <v>1024465.69743692</v>
      </c>
      <c r="D13">
        <v>23887.169261604799</v>
      </c>
      <c r="E13">
        <f>D13/C13</f>
        <v>2.3316709696935084E-2</v>
      </c>
      <c r="F13">
        <f>(E13-$D$88)/$D$87</f>
        <v>133.7956241813767</v>
      </c>
      <c r="G13" s="11">
        <f>F13*4</f>
        <v>535.18249672550678</v>
      </c>
      <c r="H13">
        <f t="shared" si="3"/>
        <v>5.351824967255068E-4</v>
      </c>
      <c r="J13" s="1" t="s">
        <v>14</v>
      </c>
      <c r="K13" s="2" t="s">
        <v>246</v>
      </c>
      <c r="L13">
        <v>1090500.7809550201</v>
      </c>
      <c r="M13">
        <v>7919.6799926012</v>
      </c>
      <c r="N13">
        <v>7.2624248702192013E-3</v>
      </c>
      <c r="O13">
        <f>(N13-$D$88)/$D$87</f>
        <v>39.644757013324636</v>
      </c>
      <c r="P13" s="11">
        <f>O13*25</f>
        <v>991.11892533311584</v>
      </c>
      <c r="Q13">
        <f t="shared" si="6"/>
        <v>9.9111892533311572E-4</v>
      </c>
      <c r="U13">
        <v>40200</v>
      </c>
      <c r="V13">
        <v>227.79221644675462</v>
      </c>
      <c r="W13">
        <v>6.7004107772724827E-6</v>
      </c>
      <c r="X13">
        <v>6.7004107772724826</v>
      </c>
    </row>
    <row r="14" spans="1:24" x14ac:dyDescent="0.2">
      <c r="A14" s="2" t="s">
        <v>247</v>
      </c>
      <c r="C14">
        <v>1055130.25161983</v>
      </c>
      <c r="D14">
        <v>11806.418807108599</v>
      </c>
      <c r="E14">
        <f t="shared" si="0"/>
        <v>1.1189536826361913E-2</v>
      </c>
      <c r="F14">
        <f t="shared" ref="F14:F17" si="8">(E14-$D$88)/$D$87</f>
        <v>62.675430763523508</v>
      </c>
      <c r="G14" s="11">
        <f t="shared" si="2"/>
        <v>250.70172305409403</v>
      </c>
      <c r="H14">
        <f t="shared" si="3"/>
        <v>2.5070172305409401E-4</v>
      </c>
      <c r="K14" s="2" t="s">
        <v>247</v>
      </c>
      <c r="L14">
        <v>1090920.3758434099</v>
      </c>
      <c r="M14">
        <v>4703.2707930838296</v>
      </c>
      <c r="N14">
        <v>4.3112869621191622E-3</v>
      </c>
      <c r="O14">
        <f t="shared" ref="O14:O17" si="9">(N14-$D$88)/$D$87</f>
        <v>22.337714302972515</v>
      </c>
      <c r="P14" s="11">
        <f t="shared" ref="P14:P17" si="10">O14*25</f>
        <v>558.44285757431282</v>
      </c>
      <c r="Q14">
        <f t="shared" si="6"/>
        <v>5.5844285757431281E-4</v>
      </c>
      <c r="U14">
        <v>28500</v>
      </c>
      <c r="V14">
        <v>32.120485139277605</v>
      </c>
      <c r="W14">
        <v>2.5190920284045331E-5</v>
      </c>
      <c r="X14">
        <v>25.19092028404533</v>
      </c>
    </row>
    <row r="15" spans="1:24" x14ac:dyDescent="0.2">
      <c r="A15" s="2" t="s">
        <v>248</v>
      </c>
      <c r="C15">
        <v>1024900.6433585</v>
      </c>
      <c r="D15">
        <v>21209.2856074062</v>
      </c>
      <c r="E15">
        <f t="shared" si="0"/>
        <v>2.0693991895551385E-2</v>
      </c>
      <c r="F15">
        <f t="shared" si="8"/>
        <v>118.41461169762874</v>
      </c>
      <c r="G15" s="11">
        <f t="shared" si="2"/>
        <v>473.65844679051497</v>
      </c>
      <c r="H15">
        <f t="shared" si="3"/>
        <v>4.7365844679051497E-4</v>
      </c>
      <c r="K15" s="2" t="s">
        <v>248</v>
      </c>
      <c r="L15">
        <v>1092598.86338219</v>
      </c>
      <c r="M15">
        <v>7283.4962098821698</v>
      </c>
      <c r="N15">
        <v>6.666212508528311E-3</v>
      </c>
      <c r="O15">
        <f t="shared" si="9"/>
        <v>36.148250536991455</v>
      </c>
      <c r="P15" s="11">
        <f t="shared" si="10"/>
        <v>903.70626342478636</v>
      </c>
      <c r="Q15">
        <f t="shared" si="6"/>
        <v>9.0370626342478632E-4</v>
      </c>
      <c r="U15">
        <v>32200</v>
      </c>
      <c r="V15">
        <v>72.604291616686652</v>
      </c>
      <c r="W15">
        <v>1.8970844278559688E-5</v>
      </c>
      <c r="X15">
        <v>18.970844278559689</v>
      </c>
    </row>
    <row r="16" spans="1:24" x14ac:dyDescent="0.2">
      <c r="A16" s="2" t="s">
        <v>249</v>
      </c>
      <c r="C16">
        <v>1040281.59438099</v>
      </c>
      <c r="D16">
        <v>17810.089942922499</v>
      </c>
      <c r="E16">
        <f t="shared" si="0"/>
        <v>1.7120450884762821E-2</v>
      </c>
      <c r="F16">
        <f t="shared" si="8"/>
        <v>97.457466072153622</v>
      </c>
      <c r="G16" s="11">
        <f t="shared" si="2"/>
        <v>389.82986428861449</v>
      </c>
      <c r="H16">
        <f t="shared" si="3"/>
        <v>3.8982986428861448E-4</v>
      </c>
      <c r="K16" s="2" t="s">
        <v>249</v>
      </c>
      <c r="L16">
        <v>1076993.91547822</v>
      </c>
      <c r="M16">
        <v>6567.80677730139</v>
      </c>
      <c r="N16">
        <v>6.0982765853278493E-3</v>
      </c>
      <c r="O16">
        <f t="shared" si="9"/>
        <v>32.817572139145312</v>
      </c>
      <c r="P16" s="11">
        <f t="shared" si="10"/>
        <v>820.43930347863284</v>
      </c>
      <c r="Q16">
        <f t="shared" si="6"/>
        <v>8.204393034786328E-4</v>
      </c>
      <c r="U16">
        <v>33000</v>
      </c>
      <c r="V16">
        <v>151.32280421164864</v>
      </c>
      <c r="W16">
        <v>7.9979298168073485E-6</v>
      </c>
      <c r="X16">
        <v>7.997929816807348</v>
      </c>
    </row>
    <row r="17" spans="1:24" x14ac:dyDescent="0.2">
      <c r="A17" s="2" t="s">
        <v>250</v>
      </c>
      <c r="C17">
        <v>1071125.10760954</v>
      </c>
      <c r="D17">
        <v>16638.2652872498</v>
      </c>
      <c r="E17">
        <f t="shared" si="0"/>
        <v>1.5533447184691511E-2</v>
      </c>
      <c r="F17">
        <f t="shared" si="8"/>
        <v>88.150432082574994</v>
      </c>
      <c r="G17" s="11">
        <f t="shared" si="2"/>
        <v>352.60172833029998</v>
      </c>
      <c r="H17">
        <f t="shared" si="3"/>
        <v>3.5260172833029995E-4</v>
      </c>
      <c r="K17" s="2" t="s">
        <v>250</v>
      </c>
      <c r="L17">
        <v>1076406.79853813</v>
      </c>
      <c r="M17">
        <v>6047.2864057452598</v>
      </c>
      <c r="N17">
        <v>5.6180306682920341E-3</v>
      </c>
      <c r="O17">
        <f t="shared" si="9"/>
        <v>30.001154588885129</v>
      </c>
      <c r="P17" s="11">
        <f t="shared" si="10"/>
        <v>750.02886472212822</v>
      </c>
      <c r="Q17">
        <f t="shared" si="6"/>
        <v>7.5002886472212823E-4</v>
      </c>
      <c r="U17">
        <v>28900</v>
      </c>
      <c r="V17">
        <v>117.58629881380779</v>
      </c>
      <c r="W17">
        <v>9.3772029919777328E-6</v>
      </c>
      <c r="X17">
        <v>9.3772029919777324</v>
      </c>
    </row>
    <row r="18" spans="1:24" x14ac:dyDescent="0.2">
      <c r="A18" s="13" t="s">
        <v>57</v>
      </c>
      <c r="G18" s="11"/>
      <c r="K18" s="2"/>
      <c r="P18" s="11"/>
    </row>
    <row r="19" spans="1:24" x14ac:dyDescent="0.2">
      <c r="A19" s="2" t="s">
        <v>251</v>
      </c>
      <c r="B19" s="1" t="s">
        <v>13</v>
      </c>
      <c r="C19">
        <v>1013478.2351242499</v>
      </c>
      <c r="D19">
        <v>10437.547895711399</v>
      </c>
      <c r="E19">
        <f t="shared" si="0"/>
        <v>1.0298739069055372E-2</v>
      </c>
      <c r="F19">
        <f>(E19-$D$64)/$D$63</f>
        <v>53.61231877031134</v>
      </c>
      <c r="G19" s="11">
        <f t="shared" si="2"/>
        <v>214.44927508124536</v>
      </c>
      <c r="H19">
        <f t="shared" si="3"/>
        <v>2.1444927508124535E-4</v>
      </c>
      <c r="J19" s="1" t="s">
        <v>13</v>
      </c>
      <c r="K19" s="2" t="s">
        <v>251</v>
      </c>
      <c r="L19">
        <v>1100417.4497109</v>
      </c>
      <c r="M19">
        <v>2638.9344906440201</v>
      </c>
      <c r="N19">
        <v>2.3981212687397106E-3</v>
      </c>
      <c r="O19">
        <f>(N19-$D$64)/$D$63</f>
        <v>10.818855817182966</v>
      </c>
      <c r="P19" s="11">
        <f>O19*50</f>
        <v>540.94279085914832</v>
      </c>
      <c r="Q19">
        <f t="shared" si="6"/>
        <v>5.4094279085914834E-4</v>
      </c>
      <c r="U19">
        <v>23300</v>
      </c>
      <c r="V19">
        <v>18.625882980141256</v>
      </c>
      <c r="W19">
        <v>4.0556040577822904E-5</v>
      </c>
      <c r="X19">
        <v>40.556040577822905</v>
      </c>
    </row>
    <row r="20" spans="1:24" x14ac:dyDescent="0.2">
      <c r="A20" s="2" t="s">
        <v>252</v>
      </c>
      <c r="C20">
        <v>1014848.7556768</v>
      </c>
      <c r="D20">
        <v>18289.747791486701</v>
      </c>
      <c r="E20">
        <f t="shared" si="0"/>
        <v>1.8022141416815667E-2</v>
      </c>
      <c r="F20">
        <f>(E20-$D$64)/$D$63</f>
        <v>95.445899459125272</v>
      </c>
      <c r="G20" s="11">
        <f t="shared" si="2"/>
        <v>381.78359783650109</v>
      </c>
      <c r="H20">
        <f t="shared" si="3"/>
        <v>3.8178359783650108E-4</v>
      </c>
      <c r="K20" s="2" t="s">
        <v>252</v>
      </c>
      <c r="L20">
        <v>1048595.0140017199</v>
      </c>
      <c r="M20">
        <v>3081.7039880821599</v>
      </c>
      <c r="N20">
        <v>2.9388886528475379E-3</v>
      </c>
      <c r="O20">
        <f>(N20-$D$64)/$D$63</f>
        <v>13.74790638043814</v>
      </c>
      <c r="P20" s="11">
        <f t="shared" ref="P20:P41" si="11">O20*50</f>
        <v>687.39531902190697</v>
      </c>
      <c r="Q20">
        <f t="shared" si="6"/>
        <v>6.8739531902190691E-4</v>
      </c>
      <c r="U20">
        <v>25500</v>
      </c>
      <c r="V20">
        <v>46.739637478341969</v>
      </c>
      <c r="W20">
        <v>2.2875207736770237E-5</v>
      </c>
      <c r="X20">
        <v>22.875207736770236</v>
      </c>
    </row>
    <row r="21" spans="1:24" x14ac:dyDescent="0.2">
      <c r="A21" s="2" t="s">
        <v>253</v>
      </c>
      <c r="C21">
        <v>996701.26947935601</v>
      </c>
      <c r="D21">
        <v>21526.9528545516</v>
      </c>
      <c r="E21">
        <f t="shared" si="0"/>
        <v>2.1598199494414785E-2</v>
      </c>
      <c r="F21">
        <f>(E21-$D$64)/$D$63</f>
        <v>114.81551240962885</v>
      </c>
      <c r="G21" s="11">
        <f t="shared" si="2"/>
        <v>459.26204963851541</v>
      </c>
      <c r="H21">
        <f t="shared" si="3"/>
        <v>4.5926204963851541E-4</v>
      </c>
      <c r="K21" s="2" t="s">
        <v>253</v>
      </c>
      <c r="L21">
        <v>1053998.8056101501</v>
      </c>
      <c r="M21">
        <v>3548.6007974535901</v>
      </c>
      <c r="N21">
        <v>3.3667977407235657E-3</v>
      </c>
      <c r="O21">
        <f>(N21-$D$64)/$D$63</f>
        <v>16.06566331567403</v>
      </c>
      <c r="P21" s="11">
        <f t="shared" si="11"/>
        <v>803.28316578370152</v>
      </c>
      <c r="Q21">
        <f t="shared" si="6"/>
        <v>8.0328316578370145E-4</v>
      </c>
      <c r="U21">
        <v>32599.999999999996</v>
      </c>
      <c r="V21">
        <v>39.992336398773801</v>
      </c>
      <c r="W21">
        <v>3.1569678821288469E-5</v>
      </c>
      <c r="X21">
        <v>31.56967882128847</v>
      </c>
    </row>
    <row r="22" spans="1:24" x14ac:dyDescent="0.2">
      <c r="A22" s="2" t="s">
        <v>254</v>
      </c>
      <c r="C22">
        <v>1019724.87289895</v>
      </c>
      <c r="D22">
        <v>19495.102966839801</v>
      </c>
      <c r="E22">
        <f t="shared" si="0"/>
        <v>1.9118002791691905E-2</v>
      </c>
      <c r="F22">
        <f>(E22-$D$64)/$D$63</f>
        <v>101.38160022744455</v>
      </c>
      <c r="G22" s="11">
        <f t="shared" si="2"/>
        <v>405.5264009097782</v>
      </c>
      <c r="H22">
        <f t="shared" si="3"/>
        <v>4.0552640090977816E-4</v>
      </c>
      <c r="K22" s="2" t="s">
        <v>254</v>
      </c>
      <c r="L22">
        <v>1053969.91938963</v>
      </c>
      <c r="M22">
        <v>2615.99940166844</v>
      </c>
      <c r="N22">
        <v>2.482043703091076E-3</v>
      </c>
      <c r="O22">
        <f>(N22-$D$64)/$D$63</f>
        <v>11.27341920401178</v>
      </c>
      <c r="P22" s="11">
        <f t="shared" si="11"/>
        <v>563.67096020058898</v>
      </c>
      <c r="Q22">
        <f t="shared" si="6"/>
        <v>5.6367096020058891E-4</v>
      </c>
      <c r="U22">
        <v>25200</v>
      </c>
      <c r="V22">
        <v>17.501332800213227</v>
      </c>
      <c r="W22">
        <v>5.5378488722787734E-5</v>
      </c>
      <c r="X22">
        <v>55.378488722787736</v>
      </c>
    </row>
    <row r="23" spans="1:24" x14ac:dyDescent="0.2">
      <c r="A23" s="2" t="s">
        <v>255</v>
      </c>
      <c r="C23">
        <v>1007895.35762048</v>
      </c>
      <c r="D23">
        <v>20643.0674843259</v>
      </c>
      <c r="E23">
        <f t="shared" si="0"/>
        <v>2.048135982396199E-2</v>
      </c>
      <c r="F23">
        <f>(E23-$D$64)/$D$63</f>
        <v>108.76618332295968</v>
      </c>
      <c r="G23" s="11">
        <f t="shared" si="2"/>
        <v>435.06473329183871</v>
      </c>
      <c r="H23">
        <f t="shared" si="3"/>
        <v>4.3506473329183869E-4</v>
      </c>
      <c r="K23" s="2" t="s">
        <v>255</v>
      </c>
      <c r="L23">
        <v>1107670.32327549</v>
      </c>
      <c r="M23">
        <v>3031.1858303141698</v>
      </c>
      <c r="N23">
        <v>2.7365415201796284E-3</v>
      </c>
      <c r="O23">
        <f>(N23-$D$64)/$D$63</f>
        <v>12.651899113114062</v>
      </c>
      <c r="P23" s="11">
        <f t="shared" si="11"/>
        <v>632.59495565570307</v>
      </c>
      <c r="Q23">
        <f t="shared" si="6"/>
        <v>6.32594955655703E-4</v>
      </c>
      <c r="U23">
        <v>24300</v>
      </c>
      <c r="V23">
        <v>25.37318405970943</v>
      </c>
      <c r="W23">
        <v>4.2078269973333605E-5</v>
      </c>
      <c r="X23">
        <v>42.078269973333605</v>
      </c>
    </row>
    <row r="24" spans="1:24" x14ac:dyDescent="0.2">
      <c r="A24" s="13" t="s">
        <v>59</v>
      </c>
      <c r="G24" s="11"/>
      <c r="K24" s="2"/>
      <c r="P24" s="11"/>
    </row>
    <row r="25" spans="1:24" x14ac:dyDescent="0.2">
      <c r="A25" s="2" t="s">
        <v>256</v>
      </c>
      <c r="B25" s="1" t="s">
        <v>13</v>
      </c>
      <c r="C25">
        <v>1023245.37074616</v>
      </c>
      <c r="D25">
        <v>8959.6107285893395</v>
      </c>
      <c r="E25">
        <f t="shared" si="0"/>
        <v>8.7560725752962934E-3</v>
      </c>
      <c r="F25">
        <f>(E25-$D$64)/$D$63</f>
        <v>45.256511272943982</v>
      </c>
      <c r="G25" s="11">
        <f t="shared" si="2"/>
        <v>181.02604509177593</v>
      </c>
      <c r="H25">
        <f t="shared" si="3"/>
        <v>1.8102604509177592E-4</v>
      </c>
      <c r="J25" s="1" t="s">
        <v>13</v>
      </c>
      <c r="K25" s="2" t="s">
        <v>256</v>
      </c>
      <c r="L25">
        <v>1022898.86112885</v>
      </c>
      <c r="M25">
        <v>4077.6809615715401</v>
      </c>
      <c r="N25">
        <v>3.9863970100343015E-3</v>
      </c>
      <c r="O25">
        <f>(N25-$D$64)/$D$63</f>
        <v>19.421704456656069</v>
      </c>
      <c r="P25" s="11">
        <f t="shared" si="11"/>
        <v>971.08522283280342</v>
      </c>
      <c r="Q25">
        <f t="shared" si="6"/>
        <v>9.7108522283280343E-4</v>
      </c>
      <c r="U25">
        <v>21500</v>
      </c>
      <c r="V25">
        <v>110.83899773423963</v>
      </c>
      <c r="W25">
        <v>1.039445765006835E-5</v>
      </c>
      <c r="X25">
        <v>10.39445765006835</v>
      </c>
    </row>
    <row r="26" spans="1:24" x14ac:dyDescent="0.2">
      <c r="A26" s="2" t="s">
        <v>257</v>
      </c>
      <c r="C26">
        <v>1010594.9933854101</v>
      </c>
      <c r="D26">
        <v>9110.0547685083093</v>
      </c>
      <c r="E26">
        <f t="shared" si="0"/>
        <v>9.0145457162719312E-3</v>
      </c>
      <c r="F26">
        <f>(E26-$D$64)/$D$63</f>
        <v>46.65652340646065</v>
      </c>
      <c r="G26" s="11">
        <f t="shared" si="2"/>
        <v>186.6260936258426</v>
      </c>
      <c r="H26">
        <f t="shared" si="3"/>
        <v>1.8662609362584261E-4</v>
      </c>
      <c r="K26" s="2" t="s">
        <v>257</v>
      </c>
      <c r="L26">
        <v>1043372.0303910699</v>
      </c>
      <c r="M26">
        <v>3338.7053874389899</v>
      </c>
      <c r="N26">
        <v>3.1999184281253906E-3</v>
      </c>
      <c r="O26">
        <f>(N26-$D$64)/$D$63</f>
        <v>15.161766448136886</v>
      </c>
      <c r="P26" s="11">
        <f t="shared" si="11"/>
        <v>758.08832240684433</v>
      </c>
      <c r="Q26">
        <f t="shared" si="6"/>
        <v>7.5808832240684425E-4</v>
      </c>
      <c r="U26">
        <v>23500</v>
      </c>
      <c r="V26">
        <v>25.37318405970943</v>
      </c>
      <c r="W26">
        <v>3.7232789302656477E-5</v>
      </c>
      <c r="X26">
        <v>37.232789302656478</v>
      </c>
    </row>
    <row r="27" spans="1:24" x14ac:dyDescent="0.2">
      <c r="A27" s="2" t="s">
        <v>258</v>
      </c>
      <c r="C27">
        <v>1024695.96703886</v>
      </c>
      <c r="D27">
        <v>8484.7372826387</v>
      </c>
      <c r="E27">
        <f t="shared" si="0"/>
        <v>8.2802485376786208E-3</v>
      </c>
      <c r="F27">
        <f>(E27-$D$64)/$D$63</f>
        <v>42.679224427706856</v>
      </c>
      <c r="G27" s="11">
        <f t="shared" si="2"/>
        <v>170.71689771082742</v>
      </c>
      <c r="H27">
        <f t="shared" si="3"/>
        <v>1.7071689771082742E-4</v>
      </c>
      <c r="K27" s="2" t="s">
        <v>258</v>
      </c>
      <c r="L27">
        <v>1038980.06611596</v>
      </c>
      <c r="M27">
        <v>3630.85965257614</v>
      </c>
      <c r="N27">
        <v>3.4946384160664942E-3</v>
      </c>
      <c r="O27">
        <f>(N27-$D$64)/$D$63</f>
        <v>16.758108557610925</v>
      </c>
      <c r="P27" s="11">
        <f t="shared" si="11"/>
        <v>837.9054278805462</v>
      </c>
      <c r="Q27">
        <f t="shared" si="6"/>
        <v>8.3790542788054622E-4</v>
      </c>
      <c r="U27">
        <v>22600</v>
      </c>
      <c r="V27">
        <v>7.3803811808609669</v>
      </c>
      <c r="W27">
        <v>1.3666263311805097E-4</v>
      </c>
      <c r="X27">
        <v>136.66263311805096</v>
      </c>
    </row>
    <row r="28" spans="1:24" x14ac:dyDescent="0.2">
      <c r="A28" s="2" t="s">
        <v>259</v>
      </c>
      <c r="C28">
        <v>1002806.91708024</v>
      </c>
      <c r="D28">
        <v>12276.772057729901</v>
      </c>
      <c r="E28">
        <f t="shared" si="0"/>
        <v>1.2242408631837917E-2</v>
      </c>
      <c r="F28">
        <f>(E28-$D$64)/$D$63</f>
        <v>64.140147546528667</v>
      </c>
      <c r="G28" s="11">
        <f t="shared" si="2"/>
        <v>256.56059018611467</v>
      </c>
      <c r="H28">
        <f t="shared" si="3"/>
        <v>2.5656059018611463E-4</v>
      </c>
      <c r="K28" s="2" t="s">
        <v>259</v>
      </c>
      <c r="L28">
        <v>1044154.19275225</v>
      </c>
      <c r="M28">
        <v>3014.5734129195998</v>
      </c>
      <c r="N28">
        <v>2.8870960188107754E-3</v>
      </c>
      <c r="O28">
        <f>(N28-$D$64)/$D$63</f>
        <v>13.467373107988411</v>
      </c>
      <c r="P28" s="11">
        <f t="shared" si="11"/>
        <v>673.36865539942062</v>
      </c>
      <c r="Q28">
        <f t="shared" si="6"/>
        <v>6.7336865539942053E-4</v>
      </c>
      <c r="U28">
        <v>13800</v>
      </c>
      <c r="V28">
        <v>32.120485139277605</v>
      </c>
      <c r="W28">
        <v>2.8951282695552884E-5</v>
      </c>
      <c r="X28">
        <v>28.951282695552884</v>
      </c>
    </row>
    <row r="29" spans="1:24" x14ac:dyDescent="0.2">
      <c r="A29" s="2" t="s">
        <v>260</v>
      </c>
      <c r="C29">
        <v>1008635.42343397</v>
      </c>
      <c r="D29">
        <v>7227.3420295259302</v>
      </c>
      <c r="E29">
        <f t="shared" si="0"/>
        <v>7.1654652033932521E-3</v>
      </c>
      <c r="F29">
        <f>(E29-$D$64)/$D$63</f>
        <v>36.641033425150091</v>
      </c>
      <c r="G29" s="11">
        <f t="shared" si="2"/>
        <v>146.56413370060037</v>
      </c>
      <c r="H29">
        <f t="shared" si="3"/>
        <v>1.4656413370060036E-4</v>
      </c>
      <c r="K29" s="2" t="s">
        <v>260</v>
      </c>
      <c r="L29">
        <v>1049673.3675523701</v>
      </c>
      <c r="M29">
        <v>3182.9326818734999</v>
      </c>
      <c r="N29">
        <v>3.0323077447372672E-3</v>
      </c>
      <c r="O29">
        <f>(N29-$D$64)/$D$63</f>
        <v>14.253908132318646</v>
      </c>
      <c r="P29" s="11">
        <f t="shared" si="11"/>
        <v>712.69540661593226</v>
      </c>
      <c r="Q29">
        <f t="shared" si="6"/>
        <v>7.1269540661593217E-4</v>
      </c>
      <c r="U29">
        <v>13500</v>
      </c>
      <c r="V29">
        <v>25.373184059709427</v>
      </c>
      <c r="W29">
        <v>3.3864868449086915E-5</v>
      </c>
      <c r="X29">
        <v>33.864868449086913</v>
      </c>
    </row>
    <row r="30" spans="1:24" x14ac:dyDescent="0.2">
      <c r="A30" s="13" t="s">
        <v>62</v>
      </c>
      <c r="G30" s="11"/>
      <c r="K30" s="2"/>
      <c r="P30" s="11"/>
    </row>
    <row r="31" spans="1:24" x14ac:dyDescent="0.2">
      <c r="A31" s="2" t="s">
        <v>261</v>
      </c>
      <c r="B31" s="1" t="s">
        <v>13</v>
      </c>
      <c r="C31">
        <v>1009222.37450443</v>
      </c>
      <c r="D31">
        <v>30107.2330088729</v>
      </c>
      <c r="E31">
        <f t="shared" si="0"/>
        <v>2.9832110117115465E-2</v>
      </c>
      <c r="F31">
        <f>(E31-$D$64)/$D$63</f>
        <v>159.41424609066246</v>
      </c>
      <c r="G31" s="11">
        <f t="shared" si="2"/>
        <v>637.65698436264984</v>
      </c>
      <c r="H31">
        <f t="shared" si="3"/>
        <v>6.3765698436264978E-4</v>
      </c>
      <c r="J31" s="1" t="s">
        <v>13</v>
      </c>
      <c r="K31" s="2" t="s">
        <v>261</v>
      </c>
      <c r="L31">
        <v>1045852.50736268</v>
      </c>
      <c r="M31">
        <v>6166.1876992511598</v>
      </c>
      <c r="N31">
        <v>5.8958482729083838E-3</v>
      </c>
      <c r="O31">
        <f>(N31-$D$64)/$D$63</f>
        <v>29.76419082213264</v>
      </c>
      <c r="P31" s="11">
        <f t="shared" si="11"/>
        <v>1488.2095411066321</v>
      </c>
      <c r="Q31">
        <f t="shared" si="6"/>
        <v>1.488209541106632E-3</v>
      </c>
      <c r="U31">
        <v>31100</v>
      </c>
      <c r="V31">
        <v>126.58270025323202</v>
      </c>
      <c r="W31">
        <v>1.6794289592625425E-5</v>
      </c>
      <c r="X31">
        <v>16.794289592625425</v>
      </c>
    </row>
    <row r="32" spans="1:24" x14ac:dyDescent="0.2">
      <c r="A32" s="2" t="s">
        <v>262</v>
      </c>
      <c r="C32">
        <v>1008837.66937139</v>
      </c>
      <c r="D32">
        <v>25245.122757967401</v>
      </c>
      <c r="E32">
        <f t="shared" si="0"/>
        <v>2.5023969191889633E-2</v>
      </c>
      <c r="F32">
        <f>(E32-$D$64)/$D$63</f>
        <v>133.37109278829018</v>
      </c>
      <c r="G32" s="11">
        <f t="shared" si="2"/>
        <v>533.48437115316074</v>
      </c>
      <c r="H32">
        <f t="shared" si="3"/>
        <v>5.334843711531607E-4</v>
      </c>
      <c r="K32" s="2" t="s">
        <v>262</v>
      </c>
      <c r="L32">
        <v>1045004.2377443101</v>
      </c>
      <c r="M32">
        <v>6220.3195578101804</v>
      </c>
      <c r="N32">
        <v>5.9524347683383829E-3</v>
      </c>
      <c r="O32">
        <f>(N32-$D$64)/$D$63</f>
        <v>30.070689903221499</v>
      </c>
      <c r="P32" s="11">
        <f t="shared" si="11"/>
        <v>1503.534495161075</v>
      </c>
      <c r="Q32">
        <f t="shared" si="6"/>
        <v>1.5035344951610751E-3</v>
      </c>
      <c r="U32">
        <v>40500</v>
      </c>
      <c r="V32">
        <v>170.44015727042517</v>
      </c>
      <c r="W32">
        <v>1.195151951826846E-5</v>
      </c>
      <c r="X32">
        <v>11.95151951826846</v>
      </c>
    </row>
    <row r="33" spans="1:24" x14ac:dyDescent="0.2">
      <c r="A33" s="2" t="s">
        <v>263</v>
      </c>
      <c r="C33">
        <v>1009648.9303790299</v>
      </c>
      <c r="D33">
        <v>25060.967618597198</v>
      </c>
      <c r="E33">
        <f t="shared" si="0"/>
        <v>2.4821467011497868E-2</v>
      </c>
      <c r="F33">
        <f>(E33-$D$64)/$D$63</f>
        <v>132.27424570954952</v>
      </c>
      <c r="G33" s="11">
        <f t="shared" si="2"/>
        <v>529.09698283819807</v>
      </c>
      <c r="H33">
        <f t="shared" si="3"/>
        <v>5.2909698283819804E-4</v>
      </c>
      <c r="K33" s="2" t="s">
        <v>263</v>
      </c>
      <c r="L33">
        <v>1041017.27588868</v>
      </c>
      <c r="M33">
        <v>5122.2285101521102</v>
      </c>
      <c r="N33">
        <v>4.9204068258900339E-3</v>
      </c>
      <c r="O33">
        <f>(N33-$D$64)/$D$63</f>
        <v>24.480741036185787</v>
      </c>
      <c r="P33" s="11">
        <f t="shared" si="11"/>
        <v>1224.0370518092893</v>
      </c>
      <c r="Q33">
        <f t="shared" si="6"/>
        <v>1.2240370518092894E-3</v>
      </c>
      <c r="U33">
        <v>30300</v>
      </c>
      <c r="V33">
        <v>126.58270025323202</v>
      </c>
      <c r="W33">
        <v>1.3849712726464938E-5</v>
      </c>
      <c r="X33">
        <v>13.849712726464938</v>
      </c>
    </row>
    <row r="34" spans="1:24" x14ac:dyDescent="0.2">
      <c r="A34" s="2" t="s">
        <v>264</v>
      </c>
      <c r="C34">
        <v>999065.47430745198</v>
      </c>
      <c r="D34">
        <v>18562.189830621599</v>
      </c>
      <c r="E34">
        <f t="shared" si="0"/>
        <v>1.8579552900162857E-2</v>
      </c>
      <c r="F34">
        <f>(E34-$D$64)/$D$63</f>
        <v>98.465102294290048</v>
      </c>
      <c r="G34" s="11">
        <f t="shared" si="2"/>
        <v>393.86040917716019</v>
      </c>
      <c r="H34">
        <f t="shared" si="3"/>
        <v>3.938604091771602E-4</v>
      </c>
      <c r="K34" s="2" t="s">
        <v>264</v>
      </c>
      <c r="L34">
        <v>1067337.4312118299</v>
      </c>
      <c r="M34">
        <v>5275.1329006407695</v>
      </c>
      <c r="N34">
        <v>4.9423291513832762E-3</v>
      </c>
      <c r="O34">
        <f>(N34-$D$64)/$D$63</f>
        <v>24.599482664695394</v>
      </c>
      <c r="P34" s="11">
        <f t="shared" si="11"/>
        <v>1229.9741332347696</v>
      </c>
      <c r="Q34">
        <f t="shared" si="6"/>
        <v>1.2299741332347696E-3</v>
      </c>
      <c r="U34">
        <v>32599.999999999996</v>
      </c>
      <c r="V34">
        <v>91.721644675463111</v>
      </c>
      <c r="W34">
        <v>1.7703940527424121E-5</v>
      </c>
      <c r="X34">
        <v>17.70394052742412</v>
      </c>
    </row>
    <row r="35" spans="1:24" x14ac:dyDescent="0.2">
      <c r="A35" s="2" t="s">
        <v>265</v>
      </c>
      <c r="C35">
        <v>1016516.4005061</v>
      </c>
      <c r="D35">
        <v>23973.84841405</v>
      </c>
      <c r="E35">
        <f t="shared" si="0"/>
        <v>2.3584320333753569E-2</v>
      </c>
      <c r="F35">
        <f>(E35-$D$64)/$D$63</f>
        <v>125.57327727142038</v>
      </c>
      <c r="G35" s="11">
        <f t="shared" si="2"/>
        <v>502.29310908568152</v>
      </c>
      <c r="H35">
        <f t="shared" si="3"/>
        <v>5.0229310908568147E-4</v>
      </c>
      <c r="K35" s="2" t="s">
        <v>265</v>
      </c>
      <c r="L35">
        <v>1060128.4710593401</v>
      </c>
      <c r="M35">
        <v>4660.1627181846297</v>
      </c>
      <c r="N35">
        <v>4.3958471500420444E-3</v>
      </c>
      <c r="O35">
        <f>(N35-$D$64)/$D$63</f>
        <v>21.63947904598939</v>
      </c>
      <c r="P35" s="11">
        <f t="shared" si="11"/>
        <v>1081.9739522994696</v>
      </c>
      <c r="Q35">
        <f t="shared" si="6"/>
        <v>1.0819739522994695E-3</v>
      </c>
      <c r="U35">
        <v>28200</v>
      </c>
      <c r="V35">
        <v>55.736038917766201</v>
      </c>
      <c r="W35">
        <v>2.842446453223199E-5</v>
      </c>
      <c r="X35">
        <v>28.42446453223199</v>
      </c>
    </row>
    <row r="36" spans="1:24" x14ac:dyDescent="0.2">
      <c r="A36" s="13" t="s">
        <v>63</v>
      </c>
      <c r="G36" s="11"/>
      <c r="K36" s="2"/>
      <c r="P36" s="11"/>
    </row>
    <row r="37" spans="1:24" x14ac:dyDescent="0.2">
      <c r="A37" s="2" t="s">
        <v>266</v>
      </c>
      <c r="B37" s="1" t="s">
        <v>13</v>
      </c>
      <c r="C37">
        <v>1005413.00913359</v>
      </c>
      <c r="D37">
        <v>91344.183687211407</v>
      </c>
      <c r="E37">
        <f t="shared" si="0"/>
        <v>9.0852398822576244E-2</v>
      </c>
      <c r="F37">
        <f>(E37-$D$64)/$D$63</f>
        <v>489.92883749413511</v>
      </c>
      <c r="G37" s="11">
        <f t="shared" si="2"/>
        <v>1959.7153499765404</v>
      </c>
      <c r="H37">
        <f t="shared" si="3"/>
        <v>1.9597153499765403E-3</v>
      </c>
      <c r="J37" s="1" t="s">
        <v>13</v>
      </c>
      <c r="K37" s="2" t="s">
        <v>266</v>
      </c>
      <c r="L37">
        <v>1036408.1275045699</v>
      </c>
      <c r="M37">
        <v>26087.7207859056</v>
      </c>
      <c r="N37">
        <v>2.5171281557506475E-2</v>
      </c>
      <c r="O37">
        <f>(N37-$D$64)/$D$63</f>
        <v>134.16900586545614</v>
      </c>
      <c r="P37" s="11">
        <f t="shared" si="11"/>
        <v>6708.4502932728074</v>
      </c>
      <c r="Q37">
        <f t="shared" si="6"/>
        <v>6.7084502932728074E-3</v>
      </c>
      <c r="U37">
        <v>23200</v>
      </c>
      <c r="V37">
        <v>133.33000133280018</v>
      </c>
      <c r="W37">
        <v>6.5012866996176289E-5</v>
      </c>
      <c r="X37">
        <v>65.012866996176285</v>
      </c>
    </row>
    <row r="38" spans="1:24" x14ac:dyDescent="0.2">
      <c r="A38" s="2" t="s">
        <v>267</v>
      </c>
      <c r="C38">
        <v>1016342.02124604</v>
      </c>
      <c r="D38">
        <v>289230.24636438099</v>
      </c>
      <c r="E38">
        <f t="shared" si="0"/>
        <v>0.2845796398438622</v>
      </c>
      <c r="F38">
        <f>(E38-$D$64)/$D$63</f>
        <v>1539.2467163219076</v>
      </c>
      <c r="G38" s="11">
        <f t="shared" si="2"/>
        <v>6156.9868652876303</v>
      </c>
      <c r="H38">
        <f t="shared" si="3"/>
        <v>6.1569868652876303E-3</v>
      </c>
      <c r="K38" s="2" t="s">
        <v>267</v>
      </c>
      <c r="L38">
        <v>1041899.07616975</v>
      </c>
      <c r="M38">
        <v>51441.062900769299</v>
      </c>
      <c r="N38">
        <v>4.9372404753325966E-2</v>
      </c>
      <c r="O38">
        <f>(N38-$D$64)/$D$63</f>
        <v>265.25367482172669</v>
      </c>
      <c r="P38" s="11">
        <f t="shared" si="11"/>
        <v>13262.683741086334</v>
      </c>
      <c r="Q38">
        <f t="shared" si="6"/>
        <v>1.3262683741086334E-2</v>
      </c>
      <c r="U38">
        <v>24500</v>
      </c>
      <c r="V38">
        <v>195.18026122884177</v>
      </c>
      <c r="W38">
        <v>9.9496078569159748E-5</v>
      </c>
      <c r="X38">
        <v>99.496078569159749</v>
      </c>
    </row>
    <row r="39" spans="1:24" x14ac:dyDescent="0.2">
      <c r="A39" s="2" t="s">
        <v>268</v>
      </c>
      <c r="C39">
        <v>1026837.1018736199</v>
      </c>
      <c r="D39">
        <v>38177.474770486901</v>
      </c>
      <c r="E39">
        <f t="shared" si="0"/>
        <v>3.7179679913032275E-2</v>
      </c>
      <c r="F39">
        <f>(E39-$D$64)/$D$63</f>
        <v>199.2121408634647</v>
      </c>
      <c r="G39" s="11">
        <f t="shared" si="2"/>
        <v>796.84856345385879</v>
      </c>
      <c r="H39">
        <f t="shared" si="3"/>
        <v>7.9684856345385872E-4</v>
      </c>
      <c r="K39" s="2" t="s">
        <v>268</v>
      </c>
      <c r="L39">
        <v>1037321.20801329</v>
      </c>
      <c r="M39">
        <v>18031.738059047198</v>
      </c>
      <c r="N39">
        <v>1.7382984093791111E-2</v>
      </c>
      <c r="O39">
        <f>(N39-$D$64)/$D$63</f>
        <v>91.983922697892851</v>
      </c>
      <c r="P39" s="11">
        <f t="shared" si="11"/>
        <v>4599.1961348946425</v>
      </c>
      <c r="Q39">
        <f t="shared" si="6"/>
        <v>4.5991961348946422E-3</v>
      </c>
      <c r="U39">
        <v>17600</v>
      </c>
      <c r="V39">
        <v>75.977942156470732</v>
      </c>
      <c r="W39">
        <v>7.1021200959033061E-5</v>
      </c>
      <c r="X39">
        <v>71.021200959033067</v>
      </c>
    </row>
    <row r="40" spans="1:24" x14ac:dyDescent="0.2">
      <c r="A40" s="2" t="s">
        <v>269</v>
      </c>
      <c r="C40">
        <v>1001408.0077401201</v>
      </c>
      <c r="D40">
        <v>123253.62745586201</v>
      </c>
      <c r="E40">
        <f t="shared" si="0"/>
        <v>0.1230803293994111</v>
      </c>
      <c r="F40">
        <f>(E40-$D$64)/$D$63</f>
        <v>664.49047154010464</v>
      </c>
      <c r="G40" s="11">
        <f t="shared" si="2"/>
        <v>2657.9618861604185</v>
      </c>
      <c r="H40">
        <f t="shared" si="3"/>
        <v>2.6579618861604184E-3</v>
      </c>
      <c r="K40" s="2" t="s">
        <v>269</v>
      </c>
      <c r="L40">
        <v>1049413.5819137599</v>
      </c>
      <c r="M40">
        <v>24912.221194919799</v>
      </c>
      <c r="N40">
        <v>2.373918312500654E-2</v>
      </c>
      <c r="O40">
        <f>(N40-$D$64)/$D$63</f>
        <v>126.41208700602586</v>
      </c>
      <c r="P40" s="11">
        <f t="shared" si="11"/>
        <v>6320.6043503012925</v>
      </c>
      <c r="Q40">
        <f t="shared" si="6"/>
        <v>6.3206043503012919E-3</v>
      </c>
      <c r="U40">
        <v>22800</v>
      </c>
      <c r="V40">
        <v>61.358789817406354</v>
      </c>
      <c r="W40">
        <v>1.4632893287466137E-4</v>
      </c>
      <c r="X40">
        <v>146.32893287466138</v>
      </c>
    </row>
    <row r="41" spans="1:24" x14ac:dyDescent="0.2">
      <c r="A41" s="2" t="s">
        <v>270</v>
      </c>
      <c r="C41">
        <v>1017938.61988522</v>
      </c>
      <c r="D41">
        <v>131824.37910020701</v>
      </c>
      <c r="E41">
        <f t="shared" si="0"/>
        <v>0.12950130442547819</v>
      </c>
      <c r="F41">
        <f>(E41-$D$64)/$D$63</f>
        <v>699.26949311104886</v>
      </c>
      <c r="G41" s="11">
        <f t="shared" si="2"/>
        <v>2797.0779724441954</v>
      </c>
      <c r="H41">
        <f t="shared" si="3"/>
        <v>2.7970779724441953E-3</v>
      </c>
      <c r="K41" s="2" t="s">
        <v>270</v>
      </c>
      <c r="L41">
        <v>1040234.11241081</v>
      </c>
      <c r="M41">
        <v>27730.779156190001</v>
      </c>
      <c r="N41">
        <v>2.6658209748497984E-2</v>
      </c>
      <c r="O41">
        <f>(N41-$D$64)/$D$63</f>
        <v>142.22290849223742</v>
      </c>
      <c r="P41" s="11">
        <f t="shared" si="11"/>
        <v>7111.145424611871</v>
      </c>
      <c r="Q41">
        <f t="shared" si="6"/>
        <v>7.111145424611871E-3</v>
      </c>
      <c r="U41">
        <v>22300</v>
      </c>
      <c r="V41">
        <v>221.04491536718643</v>
      </c>
      <c r="W41">
        <v>4.4824480041068239E-5</v>
      </c>
      <c r="X41">
        <v>44.824480041068242</v>
      </c>
    </row>
    <row r="45" spans="1:24" x14ac:dyDescent="0.2">
      <c r="A45" s="4" t="s">
        <v>13</v>
      </c>
    </row>
    <row r="46" spans="1:24" s="1" customFormat="1" x14ac:dyDescent="0.2">
      <c r="A46" s="4" t="s">
        <v>5</v>
      </c>
      <c r="B46" s="1" t="s">
        <v>6</v>
      </c>
      <c r="C46" s="1" t="s">
        <v>7</v>
      </c>
      <c r="D46" s="1" t="s">
        <v>8</v>
      </c>
    </row>
    <row r="47" spans="1:24" x14ac:dyDescent="0.2">
      <c r="A47" s="2" t="s">
        <v>4</v>
      </c>
      <c r="B47">
        <v>994923.29983332299</v>
      </c>
      <c r="C47">
        <v>716.24219312326704</v>
      </c>
    </row>
    <row r="48" spans="1:24" x14ac:dyDescent="0.2">
      <c r="A48" s="2" t="s">
        <v>4</v>
      </c>
      <c r="B48">
        <v>972057.49064053304</v>
      </c>
      <c r="C48">
        <v>587.245823641225</v>
      </c>
    </row>
    <row r="49" spans="1:4" x14ac:dyDescent="0.2">
      <c r="A49" s="2" t="s">
        <v>4</v>
      </c>
      <c r="B49">
        <v>946583.897503849</v>
      </c>
      <c r="C49">
        <v>728.08177336917004</v>
      </c>
    </row>
    <row r="51" spans="1:4" x14ac:dyDescent="0.2">
      <c r="A51" s="2">
        <v>0</v>
      </c>
      <c r="B51">
        <f>AVERAGE(B47:B49)</f>
        <v>971188.22932590172</v>
      </c>
      <c r="C51">
        <f>AVERAGE(C47:C49)</f>
        <v>677.18993004455399</v>
      </c>
      <c r="D51">
        <f t="shared" ref="D51:D61" si="12">C51/B51</f>
        <v>6.9727979561139152E-4</v>
      </c>
    </row>
    <row r="52" spans="1:4" x14ac:dyDescent="0.2">
      <c r="A52" s="2">
        <v>1</v>
      </c>
      <c r="B52">
        <v>1002679.49430263</v>
      </c>
      <c r="C52">
        <v>865.70044738106606</v>
      </c>
      <c r="D52">
        <f t="shared" si="12"/>
        <v>8.633870068153396E-4</v>
      </c>
    </row>
    <row r="53" spans="1:4" x14ac:dyDescent="0.2">
      <c r="A53" s="2">
        <v>2.5</v>
      </c>
      <c r="B53">
        <v>944017.94171843596</v>
      </c>
      <c r="C53">
        <v>1202.3021660746399</v>
      </c>
      <c r="D53">
        <f t="shared" si="12"/>
        <v>1.2736009697930509E-3</v>
      </c>
    </row>
    <row r="54" spans="1:4" x14ac:dyDescent="0.2">
      <c r="A54" s="2">
        <v>5</v>
      </c>
      <c r="B54">
        <v>968048.20721889497</v>
      </c>
      <c r="C54">
        <v>1659.4904108305</v>
      </c>
      <c r="D54">
        <f t="shared" si="12"/>
        <v>1.7142642261567208E-3</v>
      </c>
    </row>
    <row r="55" spans="1:4" x14ac:dyDescent="0.2">
      <c r="A55" s="2">
        <v>10</v>
      </c>
      <c r="B55">
        <v>962710.97521401604</v>
      </c>
      <c r="C55">
        <v>2465.6475917186199</v>
      </c>
      <c r="D55">
        <f t="shared" si="12"/>
        <v>2.561150392172991E-3</v>
      </c>
    </row>
    <row r="56" spans="1:4" x14ac:dyDescent="0.2">
      <c r="A56" s="2">
        <v>50</v>
      </c>
      <c r="B56">
        <v>988431.72096419404</v>
      </c>
      <c r="C56">
        <v>9893.4785702068293</v>
      </c>
      <c r="D56">
        <f t="shared" si="12"/>
        <v>1.0009268582108991E-2</v>
      </c>
    </row>
    <row r="57" spans="1:4" x14ac:dyDescent="0.2">
      <c r="A57" s="2">
        <v>100</v>
      </c>
      <c r="B57">
        <v>1006310.86838572</v>
      </c>
      <c r="C57">
        <v>18717.940432194799</v>
      </c>
      <c r="D57">
        <f t="shared" si="12"/>
        <v>1.8600554779082634E-2</v>
      </c>
    </row>
    <row r="58" spans="1:4" x14ac:dyDescent="0.2">
      <c r="A58" s="2">
        <v>200</v>
      </c>
      <c r="B58">
        <v>1006927.07290414</v>
      </c>
      <c r="C58">
        <v>36586.049666938001</v>
      </c>
      <c r="D58">
        <f t="shared" si="12"/>
        <v>3.6334358913816804E-2</v>
      </c>
    </row>
    <row r="59" spans="1:4" x14ac:dyDescent="0.2">
      <c r="A59" s="2">
        <v>300</v>
      </c>
      <c r="B59">
        <v>1002881.56362687</v>
      </c>
      <c r="C59">
        <v>55499.485656144803</v>
      </c>
      <c r="D59">
        <f t="shared" si="12"/>
        <v>5.534001986778353E-2</v>
      </c>
    </row>
    <row r="60" spans="1:4" x14ac:dyDescent="0.2">
      <c r="A60" s="2">
        <v>500</v>
      </c>
      <c r="B60">
        <v>1018342.0709184</v>
      </c>
      <c r="C60">
        <v>92984.870664605798</v>
      </c>
      <c r="D60">
        <f t="shared" si="12"/>
        <v>9.1310055157346734E-2</v>
      </c>
    </row>
    <row r="61" spans="1:4" x14ac:dyDescent="0.2">
      <c r="A61" s="2">
        <v>1000</v>
      </c>
      <c r="B61">
        <v>1010757.2234338101</v>
      </c>
      <c r="C61">
        <v>188058.418445294</v>
      </c>
      <c r="D61">
        <f t="shared" si="12"/>
        <v>0.18605696213222175</v>
      </c>
    </row>
    <row r="63" spans="1:4" x14ac:dyDescent="0.2">
      <c r="B63" t="s">
        <v>9</v>
      </c>
      <c r="D63">
        <f>SLOPE(D51:D61,A51:A61)</f>
        <v>1.8462207204332116E-4</v>
      </c>
    </row>
    <row r="64" spans="1:4" x14ac:dyDescent="0.2">
      <c r="B64" t="s">
        <v>10</v>
      </c>
      <c r="D64">
        <f>INTERCEPT(D51:D61,A51:A61)</f>
        <v>4.0072169063345292E-4</v>
      </c>
    </row>
    <row r="65" spans="1:4" x14ac:dyDescent="0.2">
      <c r="B65" t="s">
        <v>11</v>
      </c>
      <c r="D65">
        <f>RSQ(D51:D61,A51:A61)</f>
        <v>0.99984764164239748</v>
      </c>
    </row>
    <row r="69" spans="1:4" x14ac:dyDescent="0.2">
      <c r="A69" s="4" t="s">
        <v>14</v>
      </c>
    </row>
    <row r="70" spans="1:4" x14ac:dyDescent="0.2">
      <c r="A70" s="4" t="s">
        <v>5</v>
      </c>
      <c r="B70" s="1" t="s">
        <v>6</v>
      </c>
      <c r="C70" s="1" t="s">
        <v>7</v>
      </c>
      <c r="D70" s="1" t="s">
        <v>8</v>
      </c>
    </row>
    <row r="71" spans="1:4" x14ac:dyDescent="0.2">
      <c r="A71" s="2" t="s">
        <v>4</v>
      </c>
      <c r="B71">
        <v>1048878.8791134099</v>
      </c>
      <c r="C71">
        <v>648.34959788269896</v>
      </c>
    </row>
    <row r="72" spans="1:4" x14ac:dyDescent="0.2">
      <c r="A72" s="2" t="s">
        <v>4</v>
      </c>
      <c r="B72">
        <v>1048803.3156409101</v>
      </c>
      <c r="C72">
        <v>579.84312112631699</v>
      </c>
    </row>
    <row r="73" spans="1:4" x14ac:dyDescent="0.2">
      <c r="A73" s="2" t="s">
        <v>4</v>
      </c>
      <c r="B73">
        <v>1059593.08548586</v>
      </c>
      <c r="C73">
        <v>521.28272754952002</v>
      </c>
    </row>
    <row r="75" spans="1:4" x14ac:dyDescent="0.2">
      <c r="A75" s="2">
        <v>0</v>
      </c>
      <c r="B75">
        <f>AVERAGE(B71:B73)</f>
        <v>1052425.0934133932</v>
      </c>
      <c r="C75">
        <f>AVERAGE(C71:C73)</f>
        <v>583.15848218617873</v>
      </c>
      <c r="D75">
        <f>C75/B75</f>
        <v>5.5410925284457633E-4</v>
      </c>
    </row>
    <row r="76" spans="1:4" x14ac:dyDescent="0.2">
      <c r="A76" s="2">
        <v>1</v>
      </c>
      <c r="B76">
        <v>1132737.6221215001</v>
      </c>
      <c r="C76">
        <v>627.26523621534898</v>
      </c>
      <c r="D76">
        <f t="shared" ref="D76:D85" si="13">C76/B76</f>
        <v>5.5376039778792395E-4</v>
      </c>
    </row>
    <row r="77" spans="1:4" x14ac:dyDescent="0.2">
      <c r="A77" s="2">
        <v>2.5</v>
      </c>
      <c r="B77">
        <v>1134134.1141567701</v>
      </c>
      <c r="C77">
        <v>812.94505011617002</v>
      </c>
      <c r="D77">
        <f t="shared" si="13"/>
        <v>7.1679798708867472E-4</v>
      </c>
    </row>
    <row r="78" spans="1:4" x14ac:dyDescent="0.2">
      <c r="A78" s="2">
        <v>5</v>
      </c>
      <c r="B78">
        <v>1061552.76172671</v>
      </c>
      <c r="C78">
        <v>1409.8383927796201</v>
      </c>
      <c r="D78">
        <f t="shared" si="13"/>
        <v>1.3280907399142296E-3</v>
      </c>
    </row>
    <row r="79" spans="1:4" x14ac:dyDescent="0.2">
      <c r="A79" s="2">
        <v>10</v>
      </c>
      <c r="B79">
        <v>1074606.2214746799</v>
      </c>
      <c r="C79">
        <v>2675.4454086859901</v>
      </c>
      <c r="D79">
        <f t="shared" si="13"/>
        <v>2.4896984171694837E-3</v>
      </c>
    </row>
    <row r="80" spans="1:4" x14ac:dyDescent="0.2">
      <c r="A80" s="2">
        <v>50</v>
      </c>
      <c r="B80">
        <v>1067210.2650176501</v>
      </c>
      <c r="C80">
        <v>9823.1663114140192</v>
      </c>
      <c r="D80">
        <f t="shared" si="13"/>
        <v>9.2045275738156049E-3</v>
      </c>
    </row>
    <row r="81" spans="1:4" x14ac:dyDescent="0.2">
      <c r="A81" s="2">
        <v>100</v>
      </c>
      <c r="B81">
        <v>1073665.5730370099</v>
      </c>
      <c r="C81">
        <v>19834.5024589354</v>
      </c>
      <c r="D81">
        <f t="shared" si="13"/>
        <v>1.8473631787252708E-2</v>
      </c>
    </row>
    <row r="82" spans="1:4" x14ac:dyDescent="0.2">
      <c r="A82" s="2">
        <v>200</v>
      </c>
      <c r="B82">
        <v>1080016.3363965601</v>
      </c>
      <c r="C82">
        <v>36680.578032557998</v>
      </c>
      <c r="D82">
        <f t="shared" si="13"/>
        <v>3.3962984444236809E-2</v>
      </c>
    </row>
    <row r="83" spans="1:4" x14ac:dyDescent="0.2">
      <c r="A83" s="2">
        <v>300</v>
      </c>
      <c r="B83">
        <v>1084126.64756419</v>
      </c>
      <c r="C83">
        <v>56113.963206038701</v>
      </c>
      <c r="D83">
        <f t="shared" si="13"/>
        <v>5.1759601456264598E-2</v>
      </c>
    </row>
    <row r="84" spans="1:4" x14ac:dyDescent="0.2">
      <c r="A84" s="2">
        <v>500</v>
      </c>
      <c r="B84">
        <v>1087818.77113851</v>
      </c>
      <c r="C84">
        <v>92145.760865605305</v>
      </c>
      <c r="D84">
        <f t="shared" si="13"/>
        <v>8.4706904596953819E-2</v>
      </c>
    </row>
    <row r="85" spans="1:4" x14ac:dyDescent="0.2">
      <c r="A85" s="2">
        <v>1000</v>
      </c>
      <c r="B85">
        <v>1085564.6475843899</v>
      </c>
      <c r="C85">
        <v>186218.64546601099</v>
      </c>
      <c r="D85">
        <f t="shared" si="13"/>
        <v>0.17154081599874013</v>
      </c>
    </row>
    <row r="87" spans="1:4" x14ac:dyDescent="0.2">
      <c r="B87" t="s">
        <v>9</v>
      </c>
      <c r="D87">
        <f>SLOPE(D75:D85,A75:A85)</f>
        <v>1.7051659012402105E-4</v>
      </c>
    </row>
    <row r="88" spans="1:4" x14ac:dyDescent="0.2">
      <c r="B88" t="s">
        <v>10</v>
      </c>
      <c r="D88">
        <f>INTERCEPT(D75:D85,A75:A85)</f>
        <v>5.0233608801171503E-4</v>
      </c>
    </row>
    <row r="89" spans="1:4" x14ac:dyDescent="0.2">
      <c r="B89" t="s">
        <v>11</v>
      </c>
      <c r="D89">
        <f>RSQ(D75:D85,A75:A85)</f>
        <v>0.99989933725148916</v>
      </c>
    </row>
  </sheetData>
  <phoneticPr fontId="10" type="noConversion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285D8-1BC2-9F49-8826-C53A3EA9FB23}">
  <dimension ref="A1:O41"/>
  <sheetViews>
    <sheetView zoomScale="70" zoomScaleNormal="70" workbookViewId="0">
      <selection activeCell="A6" sqref="A6"/>
    </sheetView>
  </sheetViews>
  <sheetFormatPr baseColWidth="10" defaultColWidth="10.6640625" defaultRowHeight="16" x14ac:dyDescent="0.2"/>
  <cols>
    <col min="1" max="1" width="14.6640625" style="2" bestFit="1" customWidth="1"/>
    <col min="2" max="2" width="20.6640625" bestFit="1" customWidth="1"/>
    <col min="3" max="3" width="24.83203125" bestFit="1" customWidth="1"/>
    <col min="4" max="4" width="22.6640625" bestFit="1" customWidth="1"/>
    <col min="5" max="5" width="18" bestFit="1" customWidth="1"/>
    <col min="6" max="6" width="26.6640625" bestFit="1" customWidth="1"/>
    <col min="7" max="7" width="27" bestFit="1" customWidth="1"/>
    <col min="8" max="8" width="25.1640625" bestFit="1" customWidth="1"/>
    <col min="9" max="9" width="18.5" bestFit="1" customWidth="1"/>
    <col min="15" max="15" width="18.33203125" bestFit="1" customWidth="1"/>
  </cols>
  <sheetData>
    <row r="1" spans="1:15" s="3" customFormat="1" x14ac:dyDescent="0.2">
      <c r="A1" s="6" t="s">
        <v>46</v>
      </c>
      <c r="B1" s="3" t="s">
        <v>329</v>
      </c>
      <c r="C1" s="3" t="s">
        <v>330</v>
      </c>
      <c r="D1" s="3" t="s">
        <v>331</v>
      </c>
      <c r="E1" s="3" t="s">
        <v>326</v>
      </c>
      <c r="F1" s="3" t="s">
        <v>332</v>
      </c>
      <c r="G1" s="3" t="s">
        <v>333</v>
      </c>
      <c r="H1" s="1" t="s">
        <v>45</v>
      </c>
      <c r="I1" s="3" t="s">
        <v>211</v>
      </c>
      <c r="M1" s="5"/>
      <c r="N1" s="5"/>
      <c r="O1" s="5"/>
    </row>
    <row r="2" spans="1:15" x14ac:dyDescent="0.2">
      <c r="A2" s="2" t="s">
        <v>26</v>
      </c>
      <c r="B2">
        <v>1.3602288352532218E-4</v>
      </c>
      <c r="C2">
        <v>7.7891901581941987E-5</v>
      </c>
      <c r="D2">
        <f>SUM(B2,C2)</f>
        <v>2.1391478510726417E-4</v>
      </c>
      <c r="E2">
        <v>32.331128701399621</v>
      </c>
      <c r="F2">
        <f>D2/E2</f>
        <v>6.6163723228754383E-6</v>
      </c>
      <c r="G2" s="11">
        <f>F2*1000000</f>
        <v>6.6163723228754385</v>
      </c>
      <c r="H2" s="57">
        <f>AVERAGE(G2:G5)</f>
        <v>5.7679427395049547</v>
      </c>
      <c r="I2" s="58">
        <f>STDEV(G2:G5)</f>
        <v>1.1077049978880067</v>
      </c>
      <c r="J2" s="20"/>
    </row>
    <row r="3" spans="1:15" x14ac:dyDescent="0.2">
      <c r="A3" s="2" t="s">
        <v>27</v>
      </c>
      <c r="B3">
        <v>2.4336684486535995E-4</v>
      </c>
      <c r="C3">
        <v>6.8311569843219612E-5</v>
      </c>
      <c r="D3">
        <f t="shared" ref="D3:D41" si="0">SUM(B3,C3)</f>
        <v>3.1167841470857956E-4</v>
      </c>
      <c r="E3">
        <v>59.978558824617728</v>
      </c>
      <c r="F3">
        <f t="shared" ref="F3:F4" si="1">D3/E3</f>
        <v>5.1964972286171972E-6</v>
      </c>
      <c r="G3" s="11">
        <f t="shared" ref="G3:G11" si="2">F3*1000000</f>
        <v>5.1964972286171971</v>
      </c>
      <c r="H3" s="57"/>
      <c r="I3" s="57"/>
      <c r="J3" s="19"/>
    </row>
    <row r="4" spans="1:15" x14ac:dyDescent="0.2">
      <c r="A4" s="2" t="s">
        <v>28</v>
      </c>
      <c r="B4">
        <v>1.8007996379369601E-4</v>
      </c>
      <c r="C4">
        <v>1.0069697464216778E-4</v>
      </c>
      <c r="D4">
        <f t="shared" si="0"/>
        <v>2.8077693843586379E-4</v>
      </c>
      <c r="E4">
        <v>62.532593939926556</v>
      </c>
      <c r="F4">
        <f t="shared" si="1"/>
        <v>4.4900894196968534E-6</v>
      </c>
      <c r="G4" s="11">
        <f t="shared" si="2"/>
        <v>4.4900894196968535</v>
      </c>
      <c r="H4" s="57"/>
      <c r="I4" s="57"/>
      <c r="J4" s="19"/>
    </row>
    <row r="5" spans="1:15" x14ac:dyDescent="0.2">
      <c r="A5" s="2" t="s">
        <v>29</v>
      </c>
      <c r="B5">
        <v>1.4837050292586043E-4</v>
      </c>
      <c r="C5">
        <v>6.5286493524941019E-5</v>
      </c>
      <c r="D5">
        <f t="shared" si="0"/>
        <v>2.1365699645080143E-4</v>
      </c>
      <c r="E5">
        <v>31.564918166806976</v>
      </c>
      <c r="F5">
        <f>D5/E5</f>
        <v>6.7688119868303273E-6</v>
      </c>
      <c r="G5" s="11">
        <f t="shared" si="2"/>
        <v>6.7688119868303271</v>
      </c>
      <c r="H5" s="57"/>
      <c r="I5" s="57"/>
      <c r="J5" s="19"/>
    </row>
    <row r="6" spans="1:15" x14ac:dyDescent="0.2">
      <c r="A6" s="13" t="s">
        <v>35</v>
      </c>
      <c r="H6" s="19"/>
    </row>
    <row r="7" spans="1:15" x14ac:dyDescent="0.2">
      <c r="A7" s="2" t="s">
        <v>241</v>
      </c>
      <c r="B7">
        <v>3.9947788618716827E-4</v>
      </c>
      <c r="C7">
        <v>1.2391373676412149E-4</v>
      </c>
      <c r="D7">
        <f t="shared" si="0"/>
        <v>5.2339162295128973E-4</v>
      </c>
      <c r="E7">
        <v>35.268269084004778</v>
      </c>
      <c r="F7">
        <f t="shared" ref="F7:F11" si="3">D7/E7</f>
        <v>1.4840297994342557E-5</v>
      </c>
      <c r="G7" s="11">
        <f t="shared" si="2"/>
        <v>14.840297994342556</v>
      </c>
      <c r="H7" s="57">
        <f>AVERAGE(G7:G11)</f>
        <v>13.507392068564613</v>
      </c>
      <c r="I7" s="57">
        <f>STDEV(G7:G11)</f>
        <v>2.5239711903888788</v>
      </c>
    </row>
    <row r="8" spans="1:15" x14ac:dyDescent="0.2">
      <c r="A8" s="2" t="s">
        <v>242</v>
      </c>
      <c r="B8">
        <v>3.4342093981566755E-4</v>
      </c>
      <c r="C8">
        <v>9.8665428559539179E-5</v>
      </c>
      <c r="D8">
        <f t="shared" si="0"/>
        <v>4.420863683752067E-4</v>
      </c>
      <c r="E8">
        <v>28.851255856791337</v>
      </c>
      <c r="F8">
        <f t="shared" si="3"/>
        <v>1.5322950604631771E-5</v>
      </c>
      <c r="G8" s="11">
        <f t="shared" si="2"/>
        <v>15.322950604631771</v>
      </c>
      <c r="H8" s="57"/>
      <c r="I8" s="57"/>
    </row>
    <row r="9" spans="1:15" x14ac:dyDescent="0.2">
      <c r="A9" s="2" t="s">
        <v>243</v>
      </c>
      <c r="B9">
        <v>2.5595205536558515E-4</v>
      </c>
      <c r="C9">
        <v>1.0213683472469691E-4</v>
      </c>
      <c r="D9">
        <f t="shared" si="0"/>
        <v>3.5808889009028208E-4</v>
      </c>
      <c r="E9">
        <v>31.756470800455137</v>
      </c>
      <c r="F9">
        <f t="shared" si="3"/>
        <v>1.1276092118055824E-5</v>
      </c>
      <c r="G9" s="11">
        <f t="shared" si="2"/>
        <v>11.276092118055823</v>
      </c>
      <c r="H9" s="57"/>
      <c r="I9" s="57"/>
    </row>
    <row r="10" spans="1:15" x14ac:dyDescent="0.2">
      <c r="A10" s="2" t="s">
        <v>244</v>
      </c>
      <c r="B10">
        <v>3.8652574803613415E-4</v>
      </c>
      <c r="C10">
        <v>1.3602474185671728E-4</v>
      </c>
      <c r="D10">
        <f t="shared" si="0"/>
        <v>5.2255048989285143E-4</v>
      </c>
      <c r="E10">
        <v>33.097339235992273</v>
      </c>
      <c r="F10">
        <f t="shared" si="3"/>
        <v>1.5788293015548357E-5</v>
      </c>
      <c r="G10" s="11">
        <f t="shared" si="2"/>
        <v>15.788293015548357</v>
      </c>
      <c r="H10" s="57"/>
      <c r="I10" s="57"/>
    </row>
    <row r="11" spans="1:15" x14ac:dyDescent="0.2">
      <c r="A11" s="2" t="s">
        <v>245</v>
      </c>
      <c r="B11">
        <v>2.2119828990041862E-4</v>
      </c>
      <c r="C11">
        <v>1.1737995199571276E-4</v>
      </c>
      <c r="D11">
        <f t="shared" si="0"/>
        <v>3.3857824189613135E-4</v>
      </c>
      <c r="E11">
        <v>32.841935724461386</v>
      </c>
      <c r="F11">
        <f t="shared" si="3"/>
        <v>1.0309326610244564E-5</v>
      </c>
      <c r="G11" s="11">
        <f t="shared" si="2"/>
        <v>10.309326610244565</v>
      </c>
      <c r="H11" s="57"/>
      <c r="I11" s="57"/>
    </row>
    <row r="12" spans="1:15" x14ac:dyDescent="0.2">
      <c r="A12" s="13" t="s">
        <v>61</v>
      </c>
    </row>
    <row r="13" spans="1:15" x14ac:dyDescent="0.2">
      <c r="A13" s="2" t="s">
        <v>246</v>
      </c>
      <c r="B13">
        <v>5.351824967255068E-4</v>
      </c>
      <c r="C13">
        <v>9.9111892533311572E-4</v>
      </c>
      <c r="D13">
        <f t="shared" si="0"/>
        <v>1.5263014220586225E-3</v>
      </c>
      <c r="E13">
        <v>44.590497254882017</v>
      </c>
      <c r="F13">
        <f>D13/E13</f>
        <v>3.422929807968254E-5</v>
      </c>
      <c r="G13" s="11">
        <f>F13*1000000</f>
        <v>34.229298079682543</v>
      </c>
      <c r="H13" s="57">
        <f>AVERAGE(G13:G17)</f>
        <v>33.636063731646175</v>
      </c>
      <c r="I13" s="57">
        <f>STDEV(G13:G17)</f>
        <v>6.6820127192792462</v>
      </c>
      <c r="J13" s="19"/>
    </row>
    <row r="14" spans="1:15" x14ac:dyDescent="0.2">
      <c r="A14" s="2" t="s">
        <v>247</v>
      </c>
      <c r="B14">
        <v>2.5070172305409401E-4</v>
      </c>
      <c r="C14">
        <v>5.5844285757431281E-4</v>
      </c>
      <c r="D14">
        <f t="shared" si="0"/>
        <v>8.0914458062840682E-4</v>
      </c>
      <c r="E14">
        <v>35.651374351301101</v>
      </c>
      <c r="F14">
        <f t="shared" ref="F14:F34" si="4">D14/E14</f>
        <v>2.2696027722669742E-5</v>
      </c>
      <c r="G14" s="11">
        <f t="shared" ref="G14:G34" si="5">F14*1000000</f>
        <v>22.69602772266974</v>
      </c>
      <c r="H14" s="57"/>
      <c r="I14" s="57"/>
      <c r="J14" s="19"/>
    </row>
    <row r="15" spans="1:15" x14ac:dyDescent="0.2">
      <c r="A15" s="2" t="s">
        <v>248</v>
      </c>
      <c r="B15">
        <v>4.7365844679051497E-4</v>
      </c>
      <c r="C15">
        <v>9.0370626342478632E-4</v>
      </c>
      <c r="D15">
        <f t="shared" si="0"/>
        <v>1.3773647102153013E-3</v>
      </c>
      <c r="E15">
        <v>33.608146259054038</v>
      </c>
      <c r="F15">
        <f t="shared" si="4"/>
        <v>4.0983061059020447E-5</v>
      </c>
      <c r="G15" s="11">
        <f t="shared" si="5"/>
        <v>40.98306105902045</v>
      </c>
      <c r="H15" s="57"/>
      <c r="I15" s="57"/>
      <c r="J15" s="19"/>
    </row>
    <row r="16" spans="1:15" x14ac:dyDescent="0.2">
      <c r="A16" s="2" t="s">
        <v>249</v>
      </c>
      <c r="B16">
        <v>3.8982986428861448E-4</v>
      </c>
      <c r="C16">
        <v>8.204393034786328E-4</v>
      </c>
      <c r="D16">
        <f t="shared" si="0"/>
        <v>1.2102691677672473E-3</v>
      </c>
      <c r="E16">
        <v>34.246655037881247</v>
      </c>
      <c r="F16">
        <f t="shared" si="4"/>
        <v>3.5339777459390779E-5</v>
      </c>
      <c r="G16" s="11">
        <f t="shared" si="5"/>
        <v>35.339777459390781</v>
      </c>
      <c r="H16" s="57"/>
      <c r="I16" s="57"/>
      <c r="J16" s="19"/>
    </row>
    <row r="17" spans="1:10" x14ac:dyDescent="0.2">
      <c r="A17" s="2" t="s">
        <v>250</v>
      </c>
      <c r="B17">
        <v>3.5260172833029995E-4</v>
      </c>
      <c r="C17">
        <v>7.5002886472212823E-4</v>
      </c>
      <c r="D17">
        <f t="shared" si="0"/>
        <v>1.1026305930524282E-3</v>
      </c>
      <c r="E17">
        <v>31.564918166806976</v>
      </c>
      <c r="F17">
        <f t="shared" si="4"/>
        <v>3.493215433746735E-5</v>
      </c>
      <c r="G17" s="11">
        <f t="shared" si="5"/>
        <v>34.932154337467352</v>
      </c>
      <c r="H17" s="57"/>
      <c r="I17" s="57"/>
      <c r="J17" s="19"/>
    </row>
    <row r="18" spans="1:10" x14ac:dyDescent="0.2">
      <c r="A18" s="13" t="s">
        <v>57</v>
      </c>
    </row>
    <row r="19" spans="1:10" x14ac:dyDescent="0.2">
      <c r="A19" s="2" t="s">
        <v>251</v>
      </c>
      <c r="B19">
        <v>2.1444927508124535E-4</v>
      </c>
      <c r="C19">
        <v>5.4094279085914834E-4</v>
      </c>
      <c r="D19">
        <f t="shared" si="0"/>
        <v>7.5539206594039368E-4</v>
      </c>
      <c r="E19">
        <v>31.501067288924258</v>
      </c>
      <c r="F19">
        <f t="shared" si="4"/>
        <v>2.3979888014968584E-5</v>
      </c>
      <c r="G19" s="11">
        <f t="shared" si="5"/>
        <v>23.979888014968584</v>
      </c>
      <c r="H19" s="57">
        <f>AVERAGE(G19:G23)</f>
        <v>30.513602813820579</v>
      </c>
      <c r="I19" s="57">
        <f>STDEV(G19:G23)</f>
        <v>4.3923679541491616</v>
      </c>
    </row>
    <row r="20" spans="1:10" x14ac:dyDescent="0.2">
      <c r="A20" s="2" t="s">
        <v>252</v>
      </c>
      <c r="B20">
        <v>3.8178359783650108E-4</v>
      </c>
      <c r="C20">
        <v>6.8739531902190691E-4</v>
      </c>
      <c r="D20">
        <f t="shared" si="0"/>
        <v>1.069178916858408E-3</v>
      </c>
      <c r="E20">
        <v>33.608146259054038</v>
      </c>
      <c r="F20">
        <f t="shared" si="4"/>
        <v>3.181308807147824E-5</v>
      </c>
      <c r="G20" s="11">
        <f t="shared" si="5"/>
        <v>31.813088071478241</v>
      </c>
      <c r="H20" s="57"/>
      <c r="I20" s="57"/>
    </row>
    <row r="21" spans="1:10" x14ac:dyDescent="0.2">
      <c r="A21" s="2" t="s">
        <v>253</v>
      </c>
      <c r="B21">
        <v>4.5926204963851541E-4</v>
      </c>
      <c r="C21">
        <v>8.0328316578370145E-4</v>
      </c>
      <c r="D21">
        <f t="shared" si="0"/>
        <v>1.2625452154222169E-3</v>
      </c>
      <c r="E21">
        <v>35.906777862831987</v>
      </c>
      <c r="F21">
        <f t="shared" si="4"/>
        <v>3.5161751918963167E-5</v>
      </c>
      <c r="G21" s="11">
        <f t="shared" si="5"/>
        <v>35.161751918963169</v>
      </c>
      <c r="H21" s="57"/>
      <c r="I21" s="57"/>
    </row>
    <row r="22" spans="1:10" x14ac:dyDescent="0.2">
      <c r="A22" s="2" t="s">
        <v>254</v>
      </c>
      <c r="B22">
        <v>4.0552640090977816E-4</v>
      </c>
      <c r="C22">
        <v>5.6367096020058891E-4</v>
      </c>
      <c r="D22">
        <f t="shared" si="0"/>
        <v>9.6919736111036707E-4</v>
      </c>
      <c r="E22">
        <v>34.055102404233089</v>
      </c>
      <c r="F22">
        <f t="shared" si="4"/>
        <v>2.8459681301380983E-5</v>
      </c>
      <c r="G22" s="11">
        <f t="shared" si="5"/>
        <v>28.459681301380982</v>
      </c>
      <c r="H22" s="57"/>
      <c r="I22" s="57"/>
    </row>
    <row r="23" spans="1:10" x14ac:dyDescent="0.2">
      <c r="A23" s="2" t="s">
        <v>255</v>
      </c>
      <c r="B23">
        <v>4.3506473329183869E-4</v>
      </c>
      <c r="C23">
        <v>6.32594955655703E-4</v>
      </c>
      <c r="D23">
        <f t="shared" si="0"/>
        <v>1.0676596889475417E-3</v>
      </c>
      <c r="E23">
        <v>32.203426945634178</v>
      </c>
      <c r="F23">
        <f t="shared" si="4"/>
        <v>3.3153604762311931E-5</v>
      </c>
      <c r="G23" s="11">
        <f t="shared" si="5"/>
        <v>33.153604762311929</v>
      </c>
      <c r="H23" s="57"/>
      <c r="I23" s="57"/>
    </row>
    <row r="24" spans="1:10" x14ac:dyDescent="0.2">
      <c r="A24" s="13" t="s">
        <v>59</v>
      </c>
    </row>
    <row r="25" spans="1:10" x14ac:dyDescent="0.2">
      <c r="A25" s="2" t="s">
        <v>256</v>
      </c>
      <c r="B25">
        <v>1.8102604509177592E-4</v>
      </c>
      <c r="C25">
        <v>9.7108522283280343E-4</v>
      </c>
      <c r="D25">
        <f t="shared" si="0"/>
        <v>1.1521112679245794E-3</v>
      </c>
      <c r="E25">
        <v>27.925418127491888</v>
      </c>
      <c r="F25">
        <f t="shared" si="4"/>
        <v>4.1256723987611635E-5</v>
      </c>
      <c r="G25" s="11">
        <f t="shared" si="5"/>
        <v>41.256723987611636</v>
      </c>
      <c r="H25" s="57">
        <f>AVERAGE(G25:G28)</f>
        <v>36.162668064688376</v>
      </c>
      <c r="I25" s="57">
        <f>STDEV(G25:G28)</f>
        <v>6.3547778243052155</v>
      </c>
    </row>
    <row r="26" spans="1:10" x14ac:dyDescent="0.2">
      <c r="A26" s="2" t="s">
        <v>257</v>
      </c>
      <c r="B26">
        <v>1.8662609362584261E-4</v>
      </c>
      <c r="C26">
        <v>7.5808832240684425E-4</v>
      </c>
      <c r="D26">
        <f t="shared" si="0"/>
        <v>9.4471441603268685E-4</v>
      </c>
      <c r="E26">
        <v>32.011874311986027</v>
      </c>
      <c r="F26">
        <f t="shared" si="4"/>
        <v>2.9511374648842812E-5</v>
      </c>
      <c r="G26" s="11">
        <f t="shared" si="5"/>
        <v>29.511374648842811</v>
      </c>
      <c r="H26" s="57"/>
      <c r="I26" s="57"/>
    </row>
    <row r="27" spans="1:10" x14ac:dyDescent="0.2">
      <c r="A27" s="2" t="s">
        <v>258</v>
      </c>
      <c r="B27">
        <v>1.7071689771082742E-4</v>
      </c>
      <c r="C27">
        <v>8.3790542788054622E-4</v>
      </c>
      <c r="D27">
        <f t="shared" si="0"/>
        <v>1.0086223255913736E-3</v>
      </c>
      <c r="E27">
        <v>31.564918166806976</v>
      </c>
      <c r="F27">
        <f t="shared" si="4"/>
        <v>3.1953902755623813E-5</v>
      </c>
      <c r="G27" s="11">
        <f t="shared" si="5"/>
        <v>31.953902755623812</v>
      </c>
      <c r="H27" s="57"/>
      <c r="I27" s="57"/>
    </row>
    <row r="28" spans="1:10" x14ac:dyDescent="0.2">
      <c r="A28" s="2" t="s">
        <v>259</v>
      </c>
      <c r="B28">
        <v>2.5656059018611463E-4</v>
      </c>
      <c r="C28">
        <v>6.7336865539942053E-4</v>
      </c>
      <c r="D28">
        <f t="shared" si="0"/>
        <v>9.2992924558553511E-4</v>
      </c>
      <c r="E28">
        <v>22.178839118047023</v>
      </c>
      <c r="F28">
        <f t="shared" si="4"/>
        <v>4.192867086667523E-5</v>
      </c>
      <c r="G28" s="11">
        <f t="shared" si="5"/>
        <v>41.928670866675233</v>
      </c>
      <c r="H28" s="57"/>
      <c r="I28" s="57"/>
    </row>
    <row r="29" spans="1:10" x14ac:dyDescent="0.2">
      <c r="A29" s="2" t="s">
        <v>260</v>
      </c>
      <c r="B29">
        <v>1.4656413370060036E-4</v>
      </c>
      <c r="C29">
        <v>7.1269540661593217E-4</v>
      </c>
      <c r="D29">
        <f t="shared" si="0"/>
        <v>8.5925954031653253E-4</v>
      </c>
      <c r="G29" s="11"/>
      <c r="H29" s="57"/>
      <c r="I29" s="57"/>
    </row>
    <row r="30" spans="1:10" x14ac:dyDescent="0.2">
      <c r="A30" s="13" t="s">
        <v>62</v>
      </c>
    </row>
    <row r="31" spans="1:10" x14ac:dyDescent="0.2">
      <c r="A31" s="2" t="s">
        <v>261</v>
      </c>
      <c r="B31">
        <v>6.3765698436264978E-4</v>
      </c>
      <c r="C31">
        <v>1.488209541106632E-3</v>
      </c>
      <c r="D31">
        <f t="shared" si="0"/>
        <v>2.1258665254692819E-3</v>
      </c>
      <c r="G31" s="11"/>
      <c r="H31" s="57">
        <f>AVERAGE(G31:G34)</f>
        <v>45.323127116863745</v>
      </c>
      <c r="I31" s="57">
        <f>STDEV(G31:G34)</f>
        <v>0.14072175734884451</v>
      </c>
    </row>
    <row r="32" spans="1:10" x14ac:dyDescent="0.2">
      <c r="A32" s="2" t="s">
        <v>262</v>
      </c>
      <c r="B32">
        <v>5.334843711531607E-4</v>
      </c>
      <c r="C32">
        <v>1.5035344951610751E-3</v>
      </c>
      <c r="D32">
        <f t="shared" si="0"/>
        <v>2.0370188663142359E-3</v>
      </c>
      <c r="E32">
        <v>44.845900766412903</v>
      </c>
      <c r="F32">
        <f t="shared" si="4"/>
        <v>4.5422632425745595E-5</v>
      </c>
      <c r="G32" s="11">
        <f t="shared" si="5"/>
        <v>45.422632425745597</v>
      </c>
      <c r="H32" s="57"/>
      <c r="I32" s="57"/>
    </row>
    <row r="33" spans="1:9" x14ac:dyDescent="0.2">
      <c r="A33" s="2" t="s">
        <v>263</v>
      </c>
      <c r="B33">
        <v>5.2909698283819804E-4</v>
      </c>
      <c r="C33">
        <v>1.2240370518092894E-3</v>
      </c>
      <c r="D33">
        <f t="shared" si="0"/>
        <v>1.7531340346474875E-3</v>
      </c>
      <c r="G33" s="11"/>
      <c r="H33" s="57"/>
      <c r="I33" s="57"/>
    </row>
    <row r="34" spans="1:9" x14ac:dyDescent="0.2">
      <c r="A34" s="2" t="s">
        <v>264</v>
      </c>
      <c r="B34">
        <v>3.938604091771602E-4</v>
      </c>
      <c r="C34">
        <v>1.2299741332347696E-3</v>
      </c>
      <c r="D34">
        <f t="shared" si="0"/>
        <v>1.6238345424119298E-3</v>
      </c>
      <c r="E34">
        <v>35.906777862831987</v>
      </c>
      <c r="F34">
        <f t="shared" si="4"/>
        <v>4.5223621807981885E-5</v>
      </c>
      <c r="G34" s="11">
        <f t="shared" si="5"/>
        <v>45.223621807981885</v>
      </c>
      <c r="H34" s="57"/>
      <c r="I34" s="57"/>
    </row>
    <row r="35" spans="1:9" x14ac:dyDescent="0.2">
      <c r="A35" s="2" t="s">
        <v>265</v>
      </c>
      <c r="B35">
        <v>5.0229310908568147E-4</v>
      </c>
      <c r="C35">
        <v>1.0819739522994695E-3</v>
      </c>
      <c r="D35">
        <f t="shared" si="0"/>
        <v>1.584267061385151E-3</v>
      </c>
      <c r="G35" s="11"/>
      <c r="H35" s="57"/>
      <c r="I35" s="57"/>
    </row>
    <row r="36" spans="1:9" x14ac:dyDescent="0.2">
      <c r="A36" s="13" t="s">
        <v>63</v>
      </c>
    </row>
    <row r="37" spans="1:9" x14ac:dyDescent="0.2">
      <c r="A37" s="2" t="s">
        <v>266</v>
      </c>
      <c r="B37">
        <v>1.9597153499765403E-3</v>
      </c>
      <c r="C37">
        <v>6.7084502932728074E-3</v>
      </c>
      <c r="D37">
        <f t="shared" si="0"/>
        <v>8.6681656432493481E-3</v>
      </c>
    </row>
    <row r="38" spans="1:9" x14ac:dyDescent="0.2">
      <c r="A38" s="2" t="s">
        <v>267</v>
      </c>
      <c r="B38">
        <v>6.1569868652876303E-3</v>
      </c>
      <c r="C38">
        <v>1.3262683741086334E-2</v>
      </c>
      <c r="D38">
        <f t="shared" si="0"/>
        <v>1.9419670606373965E-2</v>
      </c>
    </row>
    <row r="39" spans="1:9" x14ac:dyDescent="0.2">
      <c r="A39" s="2" t="s">
        <v>268</v>
      </c>
      <c r="B39">
        <v>7.9684856345385872E-4</v>
      </c>
      <c r="C39">
        <v>4.5991961348946422E-3</v>
      </c>
      <c r="D39">
        <f t="shared" si="0"/>
        <v>5.3960446983485006E-3</v>
      </c>
    </row>
    <row r="40" spans="1:9" x14ac:dyDescent="0.2">
      <c r="A40" s="2" t="s">
        <v>269</v>
      </c>
      <c r="B40">
        <v>2.6579618861604184E-3</v>
      </c>
      <c r="C40">
        <v>6.3206043503012919E-3</v>
      </c>
      <c r="D40">
        <f t="shared" si="0"/>
        <v>8.9785662364617099E-3</v>
      </c>
    </row>
    <row r="41" spans="1:9" x14ac:dyDescent="0.2">
      <c r="A41" s="2" t="s">
        <v>270</v>
      </c>
      <c r="B41">
        <v>2.7970779724441953E-3</v>
      </c>
      <c r="C41">
        <v>7.111145424611871E-3</v>
      </c>
      <c r="D41">
        <f t="shared" si="0"/>
        <v>9.9082233970560658E-3</v>
      </c>
    </row>
  </sheetData>
  <mergeCells count="12">
    <mergeCell ref="H25:H29"/>
    <mergeCell ref="I25:I29"/>
    <mergeCell ref="H31:H35"/>
    <mergeCell ref="I31:I35"/>
    <mergeCell ref="H2:H5"/>
    <mergeCell ref="I2:I5"/>
    <mergeCell ref="H13:H17"/>
    <mergeCell ref="I13:I17"/>
    <mergeCell ref="H19:H23"/>
    <mergeCell ref="I19:I23"/>
    <mergeCell ref="H7:H11"/>
    <mergeCell ref="I7:I11"/>
  </mergeCells>
  <phoneticPr fontId="10" type="noConversion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B101F-F6A5-4E9E-9466-42DBB74590F4}">
  <dimension ref="A1:L59"/>
  <sheetViews>
    <sheetView topLeftCell="A3" zoomScale="80" zoomScaleNormal="80" workbookViewId="0">
      <selection activeCell="C44" sqref="C44"/>
    </sheetView>
  </sheetViews>
  <sheetFormatPr baseColWidth="10" defaultColWidth="8.83203125" defaultRowHeight="16" x14ac:dyDescent="0.2"/>
  <cols>
    <col min="1" max="1" width="49.83203125" bestFit="1" customWidth="1"/>
    <col min="2" max="2" width="15.5" bestFit="1" customWidth="1"/>
    <col min="3" max="3" width="13" bestFit="1" customWidth="1"/>
    <col min="4" max="4" width="13.33203125" bestFit="1" customWidth="1"/>
    <col min="5" max="5" width="22.83203125" bestFit="1" customWidth="1"/>
    <col min="6" max="6" width="11.1640625" bestFit="1" customWidth="1"/>
    <col min="11" max="11" width="12.6640625" bestFit="1" customWidth="1"/>
  </cols>
  <sheetData>
    <row r="1" spans="1:7" x14ac:dyDescent="0.2">
      <c r="A1" s="32" t="s">
        <v>64</v>
      </c>
      <c r="B1" s="33"/>
      <c r="C1" s="33"/>
      <c r="D1" s="33"/>
      <c r="E1" s="33"/>
      <c r="F1" s="33"/>
      <c r="G1" s="33"/>
    </row>
    <row r="2" spans="1:7" x14ac:dyDescent="0.2">
      <c r="A2" s="34" t="s">
        <v>65</v>
      </c>
      <c r="B2" s="33"/>
      <c r="C2" s="33"/>
      <c r="D2" s="33"/>
      <c r="E2" s="33"/>
      <c r="F2" s="33"/>
      <c r="G2" s="33"/>
    </row>
    <row r="3" spans="1:7" x14ac:dyDescent="0.2">
      <c r="A3" s="35" t="s">
        <v>66</v>
      </c>
      <c r="B3" s="35" t="s">
        <v>67</v>
      </c>
      <c r="C3" s="35" t="s">
        <v>68</v>
      </c>
      <c r="D3" s="35" t="s">
        <v>69</v>
      </c>
      <c r="E3" s="36"/>
      <c r="F3" s="33"/>
      <c r="G3" s="33"/>
    </row>
    <row r="4" spans="1:7" x14ac:dyDescent="0.2">
      <c r="A4" s="40" t="s">
        <v>50</v>
      </c>
      <c r="B4" s="37" t="s">
        <v>75</v>
      </c>
      <c r="C4" s="37" t="s">
        <v>76</v>
      </c>
      <c r="D4" s="37" t="s">
        <v>71</v>
      </c>
      <c r="E4" s="38"/>
      <c r="F4" s="39"/>
      <c r="G4" s="33"/>
    </row>
    <row r="5" spans="1:7" x14ac:dyDescent="0.2">
      <c r="A5" s="40" t="s">
        <v>51</v>
      </c>
      <c r="B5" s="37" t="s">
        <v>175</v>
      </c>
      <c r="C5" s="37" t="s">
        <v>176</v>
      </c>
      <c r="D5" s="37" t="s">
        <v>70</v>
      </c>
      <c r="E5" s="38"/>
      <c r="F5" s="39"/>
      <c r="G5" s="33"/>
    </row>
    <row r="6" spans="1:7" x14ac:dyDescent="0.2">
      <c r="A6" s="29"/>
      <c r="B6" s="37"/>
      <c r="C6" s="37"/>
      <c r="D6" s="37"/>
      <c r="E6" s="38"/>
      <c r="F6" s="39"/>
      <c r="G6" s="33"/>
    </row>
    <row r="7" spans="1:7" x14ac:dyDescent="0.2">
      <c r="A7" s="35" t="s">
        <v>72</v>
      </c>
      <c r="B7" s="37"/>
      <c r="C7" s="37"/>
      <c r="D7" s="37"/>
      <c r="E7" s="38"/>
      <c r="F7" s="39"/>
      <c r="G7" s="33"/>
    </row>
    <row r="8" spans="1:7" x14ac:dyDescent="0.2">
      <c r="A8" s="35" t="s">
        <v>73</v>
      </c>
      <c r="B8" s="35" t="s">
        <v>47</v>
      </c>
      <c r="C8" s="35" t="s">
        <v>48</v>
      </c>
      <c r="D8" s="35" t="s">
        <v>49</v>
      </c>
      <c r="E8" s="35" t="s">
        <v>74</v>
      </c>
      <c r="F8" s="39"/>
      <c r="G8" s="33"/>
    </row>
    <row r="9" spans="1:7" x14ac:dyDescent="0.2">
      <c r="A9" s="40" t="s">
        <v>50</v>
      </c>
      <c r="B9">
        <v>6</v>
      </c>
      <c r="C9" s="43">
        <v>16498</v>
      </c>
      <c r="D9" s="37" t="s">
        <v>80</v>
      </c>
      <c r="E9" t="s">
        <v>70</v>
      </c>
      <c r="F9" s="39"/>
      <c r="G9" s="33"/>
    </row>
    <row r="10" spans="1:7" x14ac:dyDescent="0.2">
      <c r="A10" s="29"/>
      <c r="B10">
        <v>26</v>
      </c>
      <c r="F10" s="39"/>
      <c r="G10" s="33"/>
    </row>
    <row r="11" spans="1:7" x14ac:dyDescent="0.2">
      <c r="A11" s="35" t="s">
        <v>77</v>
      </c>
      <c r="B11" s="35" t="s">
        <v>78</v>
      </c>
      <c r="C11" s="35" t="s">
        <v>79</v>
      </c>
      <c r="D11" s="42" t="s">
        <v>68</v>
      </c>
      <c r="E11" s="35" t="s">
        <v>74</v>
      </c>
    </row>
    <row r="12" spans="1:7" x14ac:dyDescent="0.2">
      <c r="A12" s="40" t="s">
        <v>51</v>
      </c>
      <c r="B12" s="37" t="s">
        <v>81</v>
      </c>
      <c r="C12" s="37" t="s">
        <v>177</v>
      </c>
      <c r="D12" s="37" t="s">
        <v>82</v>
      </c>
      <c r="E12" s="28" t="s">
        <v>71</v>
      </c>
    </row>
    <row r="13" spans="1:7" x14ac:dyDescent="0.2">
      <c r="A13" s="41"/>
      <c r="E13" s="38"/>
    </row>
    <row r="14" spans="1:7" x14ac:dyDescent="0.2">
      <c r="A14" s="29"/>
    </row>
    <row r="15" spans="1:7" x14ac:dyDescent="0.2">
      <c r="A15" s="44" t="s">
        <v>83</v>
      </c>
      <c r="B15" s="35" t="s">
        <v>84</v>
      </c>
      <c r="C15" s="35" t="s">
        <v>79</v>
      </c>
      <c r="D15" s="35" t="s">
        <v>68</v>
      </c>
      <c r="E15" s="25"/>
      <c r="F15" s="25"/>
    </row>
    <row r="16" spans="1:7" x14ac:dyDescent="0.2">
      <c r="A16" s="40" t="s">
        <v>50</v>
      </c>
      <c r="B16" s="51">
        <v>29484</v>
      </c>
      <c r="C16" s="27" t="s">
        <v>85</v>
      </c>
      <c r="D16" s="27" t="s">
        <v>126</v>
      </c>
      <c r="F16" s="12"/>
    </row>
    <row r="17" spans="1:12" x14ac:dyDescent="0.2">
      <c r="A17" s="40" t="s">
        <v>51</v>
      </c>
      <c r="B17" s="37" t="s">
        <v>178</v>
      </c>
      <c r="C17" s="37" t="s">
        <v>177</v>
      </c>
      <c r="D17" s="37" t="s">
        <v>179</v>
      </c>
      <c r="E17" s="45"/>
      <c r="F17" s="24"/>
    </row>
    <row r="18" spans="1:12" x14ac:dyDescent="0.2">
      <c r="A18" s="26"/>
      <c r="B18" s="24"/>
      <c r="C18" s="27"/>
      <c r="D18" s="27"/>
      <c r="E18" s="25"/>
      <c r="F18" s="25"/>
    </row>
    <row r="19" spans="1:12" x14ac:dyDescent="0.2">
      <c r="A19" s="23" t="s">
        <v>53</v>
      </c>
    </row>
    <row r="20" spans="1:12" x14ac:dyDescent="0.2">
      <c r="A20" s="35" t="s">
        <v>86</v>
      </c>
      <c r="F20" s="24"/>
    </row>
    <row r="21" spans="1:12" x14ac:dyDescent="0.2">
      <c r="A21" s="47" t="s">
        <v>50</v>
      </c>
      <c r="B21" s="35" t="s">
        <v>87</v>
      </c>
      <c r="C21" s="35" t="s">
        <v>68</v>
      </c>
      <c r="D21" s="46"/>
      <c r="E21" s="46"/>
      <c r="F21" s="28"/>
      <c r="G21" s="50"/>
      <c r="H21" s="30"/>
      <c r="I21" s="30"/>
      <c r="J21" s="30"/>
      <c r="K21" s="30"/>
      <c r="L21" s="25"/>
    </row>
    <row r="22" spans="1:12" x14ac:dyDescent="0.2">
      <c r="A22" s="29" t="s">
        <v>292</v>
      </c>
      <c r="B22" s="28" t="s">
        <v>88</v>
      </c>
      <c r="C22" s="28" t="s">
        <v>89</v>
      </c>
      <c r="D22" s="28"/>
      <c r="E22" s="28"/>
      <c r="G22" s="24"/>
      <c r="H22" s="25"/>
      <c r="I22" s="25"/>
      <c r="J22" s="25"/>
      <c r="K22" s="25"/>
      <c r="L22" s="25"/>
    </row>
    <row r="23" spans="1:12" ht="17" x14ac:dyDescent="0.2">
      <c r="A23" s="29" t="s">
        <v>281</v>
      </c>
      <c r="B23" s="30" t="s">
        <v>90</v>
      </c>
      <c r="C23" s="27" t="s">
        <v>91</v>
      </c>
      <c r="D23" s="27"/>
      <c r="E23" s="30"/>
      <c r="F23" s="25"/>
      <c r="G23" s="24"/>
      <c r="H23" s="24"/>
      <c r="I23" s="24"/>
      <c r="J23" s="24"/>
      <c r="K23" s="24"/>
      <c r="L23" s="24"/>
    </row>
    <row r="24" spans="1:12" ht="17" x14ac:dyDescent="0.2">
      <c r="A24" s="29" t="s">
        <v>286</v>
      </c>
      <c r="B24" s="30" t="s">
        <v>92</v>
      </c>
      <c r="C24" s="27" t="s">
        <v>93</v>
      </c>
      <c r="D24" s="27"/>
      <c r="E24" s="30"/>
      <c r="F24" s="25"/>
      <c r="H24" s="28"/>
      <c r="I24" s="28"/>
      <c r="J24" s="28"/>
      <c r="K24" s="28"/>
      <c r="L24" s="28"/>
    </row>
    <row r="25" spans="1:12" s="55" customFormat="1" x14ac:dyDescent="0.2">
      <c r="A25" s="29" t="s">
        <v>274</v>
      </c>
      <c r="B25" s="28" t="s">
        <v>335</v>
      </c>
      <c r="C25" s="28" t="s">
        <v>334</v>
      </c>
      <c r="D25" s="38"/>
      <c r="E25" s="53"/>
      <c r="F25" s="54"/>
      <c r="H25" s="38"/>
      <c r="I25" s="38"/>
      <c r="J25" s="38"/>
      <c r="K25" s="38"/>
    </row>
    <row r="26" spans="1:12" ht="17" x14ac:dyDescent="0.2">
      <c r="A26" s="29" t="s">
        <v>275</v>
      </c>
      <c r="B26" s="30" t="s">
        <v>94</v>
      </c>
      <c r="C26" s="30" t="s">
        <v>54</v>
      </c>
      <c r="D26" s="30"/>
      <c r="E26" s="30"/>
      <c r="F26" s="25"/>
      <c r="H26" s="28"/>
      <c r="I26" s="28"/>
      <c r="J26" s="28"/>
      <c r="K26" s="28"/>
      <c r="L26" s="28"/>
    </row>
    <row r="27" spans="1:12" ht="17" x14ac:dyDescent="0.2">
      <c r="A27" s="29" t="s">
        <v>277</v>
      </c>
      <c r="B27" s="30" t="s">
        <v>95</v>
      </c>
      <c r="C27" s="30" t="s">
        <v>54</v>
      </c>
      <c r="D27" s="30"/>
      <c r="E27" s="30"/>
      <c r="F27" s="25"/>
      <c r="H27" s="28"/>
      <c r="I27" s="28"/>
      <c r="J27" s="28"/>
      <c r="K27" s="28"/>
    </row>
    <row r="28" spans="1:12" x14ac:dyDescent="0.2">
      <c r="A28" s="29" t="s">
        <v>293</v>
      </c>
      <c r="B28" s="28" t="s">
        <v>96</v>
      </c>
      <c r="C28" s="28" t="s">
        <v>97</v>
      </c>
      <c r="D28" s="28"/>
      <c r="E28" s="28"/>
      <c r="H28" s="28"/>
      <c r="I28" s="28"/>
      <c r="J28" s="28"/>
      <c r="K28" s="28"/>
    </row>
    <row r="29" spans="1:12" x14ac:dyDescent="0.2">
      <c r="A29" s="29" t="s">
        <v>294</v>
      </c>
      <c r="B29" s="28" t="s">
        <v>98</v>
      </c>
      <c r="C29" s="28" t="s">
        <v>54</v>
      </c>
      <c r="D29" s="28"/>
      <c r="E29" s="28"/>
      <c r="H29" s="28"/>
      <c r="I29" s="28"/>
      <c r="J29" s="28"/>
      <c r="K29" s="28"/>
    </row>
    <row r="30" spans="1:12" x14ac:dyDescent="0.2">
      <c r="A30" s="29" t="s">
        <v>295</v>
      </c>
      <c r="B30" s="28" t="s">
        <v>99</v>
      </c>
      <c r="C30" s="28" t="s">
        <v>100</v>
      </c>
      <c r="D30" s="28"/>
      <c r="E30" s="28"/>
      <c r="H30" s="28"/>
      <c r="I30" s="28"/>
      <c r="J30" s="28"/>
      <c r="K30" s="28"/>
      <c r="L30" s="28"/>
    </row>
    <row r="31" spans="1:12" x14ac:dyDescent="0.2">
      <c r="A31" s="29" t="s">
        <v>296</v>
      </c>
      <c r="B31" s="28" t="s">
        <v>101</v>
      </c>
      <c r="C31" s="28" t="s">
        <v>102</v>
      </c>
      <c r="D31" s="28"/>
      <c r="E31" s="28"/>
      <c r="H31" s="28"/>
      <c r="I31" s="28"/>
      <c r="J31" s="28"/>
      <c r="K31" s="28"/>
      <c r="L31" s="28"/>
    </row>
    <row r="32" spans="1:12" x14ac:dyDescent="0.2">
      <c r="A32" s="29" t="s">
        <v>297</v>
      </c>
      <c r="B32" s="28" t="s">
        <v>103</v>
      </c>
      <c r="C32" s="28" t="s">
        <v>104</v>
      </c>
      <c r="D32" s="28"/>
      <c r="E32" s="28"/>
      <c r="H32" s="28"/>
      <c r="I32" s="28"/>
      <c r="J32" s="28"/>
      <c r="K32" s="28"/>
      <c r="L32" s="28"/>
    </row>
    <row r="33" spans="1:12" x14ac:dyDescent="0.2">
      <c r="A33" s="29" t="s">
        <v>287</v>
      </c>
      <c r="B33" s="28" t="s">
        <v>105</v>
      </c>
      <c r="C33" s="28" t="s">
        <v>54</v>
      </c>
      <c r="D33" s="28"/>
      <c r="E33" s="28"/>
      <c r="H33" s="28"/>
      <c r="I33" s="28"/>
      <c r="J33" s="28"/>
      <c r="K33" s="28"/>
      <c r="L33" s="28"/>
    </row>
    <row r="34" spans="1:12" x14ac:dyDescent="0.2">
      <c r="A34" s="29" t="s">
        <v>282</v>
      </c>
      <c r="B34" s="28" t="s">
        <v>106</v>
      </c>
      <c r="C34" s="28" t="s">
        <v>54</v>
      </c>
      <c r="D34" s="28"/>
      <c r="E34" s="28"/>
      <c r="H34" s="28"/>
      <c r="I34" s="28"/>
      <c r="J34" s="28"/>
      <c r="K34" s="28"/>
      <c r="L34" s="28"/>
    </row>
    <row r="35" spans="1:12" x14ac:dyDescent="0.2">
      <c r="A35" s="29" t="s">
        <v>283</v>
      </c>
      <c r="B35" s="28" t="s">
        <v>107</v>
      </c>
      <c r="C35" s="28" t="s">
        <v>54</v>
      </c>
      <c r="D35" s="28"/>
      <c r="E35" s="28"/>
      <c r="H35" s="28"/>
      <c r="I35" s="28"/>
      <c r="J35" s="28"/>
      <c r="K35" s="28"/>
    </row>
    <row r="36" spans="1:12" x14ac:dyDescent="0.2">
      <c r="A36" s="29" t="s">
        <v>284</v>
      </c>
      <c r="B36" s="28" t="s">
        <v>108</v>
      </c>
      <c r="C36" s="28" t="s">
        <v>54</v>
      </c>
      <c r="D36" s="28"/>
      <c r="E36" s="28"/>
      <c r="H36" s="28"/>
      <c r="I36" s="28"/>
      <c r="J36" s="28"/>
      <c r="K36" s="28"/>
    </row>
    <row r="37" spans="1:12" x14ac:dyDescent="0.2">
      <c r="A37" s="29" t="s">
        <v>288</v>
      </c>
      <c r="B37" s="28" t="s">
        <v>109</v>
      </c>
      <c r="C37" s="28" t="s">
        <v>110</v>
      </c>
      <c r="D37" s="28"/>
      <c r="E37" s="28"/>
      <c r="H37" s="28"/>
      <c r="I37" s="28"/>
      <c r="J37" s="28"/>
      <c r="K37" s="28"/>
    </row>
    <row r="38" spans="1:12" x14ac:dyDescent="0.2">
      <c r="A38" s="29" t="s">
        <v>289</v>
      </c>
      <c r="B38" s="28" t="s">
        <v>111</v>
      </c>
      <c r="C38" s="28" t="s">
        <v>112</v>
      </c>
      <c r="D38" s="28"/>
      <c r="E38" s="28"/>
      <c r="H38" s="28"/>
      <c r="I38" s="28"/>
      <c r="J38" s="28"/>
      <c r="K38" s="28"/>
    </row>
    <row r="39" spans="1:12" x14ac:dyDescent="0.2">
      <c r="A39" s="29" t="s">
        <v>290</v>
      </c>
      <c r="B39" s="28" t="s">
        <v>113</v>
      </c>
      <c r="C39" s="28" t="s">
        <v>54</v>
      </c>
      <c r="D39" s="28"/>
      <c r="E39" s="28"/>
      <c r="H39" s="28"/>
      <c r="I39" s="28"/>
      <c r="J39" s="28"/>
      <c r="K39" s="28"/>
    </row>
    <row r="40" spans="1:12" x14ac:dyDescent="0.2">
      <c r="A40" s="29" t="s">
        <v>276</v>
      </c>
      <c r="B40" s="28" t="s">
        <v>114</v>
      </c>
      <c r="C40" s="28" t="s">
        <v>54</v>
      </c>
      <c r="D40" s="28"/>
      <c r="E40" s="28"/>
      <c r="H40" s="28"/>
      <c r="I40" s="28"/>
      <c r="J40" s="28"/>
      <c r="K40" s="28"/>
    </row>
    <row r="41" spans="1:12" x14ac:dyDescent="0.2">
      <c r="A41" s="29" t="s">
        <v>278</v>
      </c>
      <c r="B41" s="28" t="s">
        <v>115</v>
      </c>
      <c r="C41" s="28" t="s">
        <v>104</v>
      </c>
      <c r="D41" s="28"/>
      <c r="E41" s="28"/>
      <c r="H41" s="28"/>
      <c r="I41" s="28"/>
      <c r="J41" s="28"/>
      <c r="K41" s="28"/>
    </row>
    <row r="42" spans="1:12" x14ac:dyDescent="0.2">
      <c r="A42" s="29" t="s">
        <v>279</v>
      </c>
      <c r="B42" s="28" t="s">
        <v>116</v>
      </c>
      <c r="C42" s="28" t="s">
        <v>54</v>
      </c>
      <c r="D42" s="28"/>
      <c r="E42" s="28"/>
      <c r="H42" s="28"/>
      <c r="I42" s="28"/>
      <c r="J42" s="28"/>
      <c r="K42" s="28"/>
    </row>
    <row r="43" spans="1:12" x14ac:dyDescent="0.2">
      <c r="A43" s="47" t="s">
        <v>51</v>
      </c>
      <c r="B43" s="35" t="s">
        <v>87</v>
      </c>
      <c r="C43" s="35" t="s">
        <v>68</v>
      </c>
      <c r="D43" s="46"/>
      <c r="E43" s="46"/>
      <c r="H43" s="28"/>
      <c r="I43" s="28"/>
      <c r="J43" s="28"/>
      <c r="K43" s="28"/>
    </row>
    <row r="44" spans="1:12" s="55" customFormat="1" x14ac:dyDescent="0.2">
      <c r="A44" s="29" t="s">
        <v>274</v>
      </c>
      <c r="B44" s="28" t="s">
        <v>336</v>
      </c>
      <c r="C44" s="28" t="s">
        <v>337</v>
      </c>
      <c r="D44" s="38"/>
      <c r="E44" s="38"/>
      <c r="H44" s="38"/>
      <c r="I44" s="38"/>
      <c r="J44" s="38"/>
      <c r="K44" s="38"/>
    </row>
    <row r="45" spans="1:12" x14ac:dyDescent="0.2">
      <c r="A45" s="29" t="s">
        <v>275</v>
      </c>
      <c r="B45" s="28" t="s">
        <v>117</v>
      </c>
      <c r="C45" s="28" t="s">
        <v>118</v>
      </c>
      <c r="D45" s="28"/>
      <c r="E45" s="28"/>
      <c r="G45" s="24"/>
      <c r="H45" s="24"/>
      <c r="I45" s="24"/>
      <c r="J45" s="24"/>
      <c r="K45" s="24"/>
      <c r="L45" s="24"/>
    </row>
    <row r="46" spans="1:12" x14ac:dyDescent="0.2">
      <c r="A46" s="29" t="s">
        <v>277</v>
      </c>
      <c r="B46" s="28" t="s">
        <v>119</v>
      </c>
      <c r="C46" s="28" t="s">
        <v>120</v>
      </c>
      <c r="D46" s="28"/>
      <c r="E46" s="28"/>
      <c r="G46" s="24"/>
      <c r="H46" s="24"/>
      <c r="I46" s="24"/>
      <c r="J46" s="24"/>
      <c r="K46" s="24"/>
      <c r="L46" s="24"/>
    </row>
    <row r="47" spans="1:12" x14ac:dyDescent="0.2">
      <c r="A47" s="29" t="s">
        <v>281</v>
      </c>
      <c r="B47" s="28" t="s">
        <v>180</v>
      </c>
      <c r="C47" s="28" t="s">
        <v>54</v>
      </c>
      <c r="D47" s="28"/>
      <c r="E47" s="28"/>
      <c r="H47" s="28"/>
      <c r="I47" s="28"/>
      <c r="J47" s="28"/>
      <c r="K47" s="28"/>
      <c r="L47" s="28"/>
    </row>
    <row r="48" spans="1:12" x14ac:dyDescent="0.2">
      <c r="A48" s="29" t="s">
        <v>286</v>
      </c>
      <c r="B48" s="28" t="s">
        <v>181</v>
      </c>
      <c r="C48" s="28" t="s">
        <v>182</v>
      </c>
      <c r="D48" s="28"/>
      <c r="E48" s="28"/>
      <c r="H48" s="28"/>
      <c r="I48" s="28"/>
      <c r="J48" s="28"/>
      <c r="K48" s="28"/>
      <c r="L48" s="28"/>
    </row>
    <row r="49" spans="1:12" x14ac:dyDescent="0.2">
      <c r="A49" s="29" t="s">
        <v>276</v>
      </c>
      <c r="B49" s="28" t="s">
        <v>121</v>
      </c>
      <c r="C49" s="28" t="s">
        <v>54</v>
      </c>
      <c r="D49" s="28"/>
      <c r="E49" s="28"/>
      <c r="H49" s="28"/>
      <c r="I49" s="28"/>
      <c r="J49" s="28"/>
      <c r="K49" s="28"/>
      <c r="L49" s="28"/>
    </row>
    <row r="50" spans="1:12" x14ac:dyDescent="0.2">
      <c r="A50" s="29" t="s">
        <v>280</v>
      </c>
      <c r="B50" s="28" t="s">
        <v>124</v>
      </c>
      <c r="C50" s="28" t="s">
        <v>125</v>
      </c>
      <c r="D50" s="28"/>
      <c r="E50" s="28"/>
      <c r="H50" s="28"/>
      <c r="I50" s="28"/>
      <c r="J50" s="28"/>
      <c r="K50" s="28"/>
      <c r="L50" s="28"/>
    </row>
    <row r="51" spans="1:12" x14ac:dyDescent="0.2">
      <c r="A51" s="29" t="s">
        <v>283</v>
      </c>
      <c r="B51" s="28" t="s">
        <v>183</v>
      </c>
      <c r="C51" s="28" t="s">
        <v>54</v>
      </c>
      <c r="D51" s="28"/>
      <c r="E51" s="28"/>
      <c r="H51" s="28"/>
      <c r="I51" s="28"/>
      <c r="J51" s="28"/>
      <c r="K51" s="28"/>
      <c r="L51" s="28"/>
    </row>
    <row r="52" spans="1:12" x14ac:dyDescent="0.2">
      <c r="A52" s="29" t="s">
        <v>289</v>
      </c>
      <c r="B52" s="28" t="s">
        <v>184</v>
      </c>
      <c r="C52" s="28" t="s">
        <v>185</v>
      </c>
      <c r="D52" s="28"/>
      <c r="E52" s="28"/>
      <c r="H52" s="28"/>
      <c r="I52" s="28"/>
      <c r="J52" s="28"/>
      <c r="K52" s="28"/>
      <c r="L52" s="28"/>
    </row>
    <row r="53" spans="1:12" x14ac:dyDescent="0.2">
      <c r="A53" s="29" t="s">
        <v>278</v>
      </c>
      <c r="B53" s="28" t="s">
        <v>122</v>
      </c>
      <c r="C53" s="28" t="s">
        <v>123</v>
      </c>
      <c r="D53" s="28"/>
      <c r="E53" s="28"/>
      <c r="H53" s="28"/>
      <c r="I53" s="28"/>
      <c r="J53" s="28"/>
      <c r="K53" s="28"/>
      <c r="L53" s="28"/>
    </row>
    <row r="54" spans="1:12" x14ac:dyDescent="0.2">
      <c r="A54" s="29" t="s">
        <v>284</v>
      </c>
      <c r="B54" s="28" t="s">
        <v>186</v>
      </c>
      <c r="C54" s="28" t="s">
        <v>54</v>
      </c>
      <c r="D54" s="28"/>
      <c r="E54" s="28"/>
      <c r="H54" s="28"/>
      <c r="I54" s="28"/>
      <c r="J54" s="28"/>
      <c r="K54" s="28"/>
    </row>
    <row r="55" spans="1:12" x14ac:dyDescent="0.2">
      <c r="A55" s="29" t="s">
        <v>290</v>
      </c>
      <c r="B55" s="28" t="s">
        <v>187</v>
      </c>
      <c r="C55" s="28" t="s">
        <v>54</v>
      </c>
      <c r="D55" s="28"/>
      <c r="E55" s="28"/>
      <c r="H55" s="28"/>
      <c r="I55" s="28"/>
      <c r="J55" s="28"/>
      <c r="K55" s="28"/>
      <c r="L55" s="28"/>
    </row>
    <row r="56" spans="1:12" x14ac:dyDescent="0.2">
      <c r="A56" s="29" t="s">
        <v>285</v>
      </c>
      <c r="B56" s="28" t="s">
        <v>188</v>
      </c>
      <c r="C56" s="28" t="s">
        <v>54</v>
      </c>
      <c r="D56" s="28"/>
      <c r="E56" s="28"/>
      <c r="H56" s="28"/>
      <c r="I56" s="28"/>
      <c r="J56" s="28"/>
      <c r="K56" s="28"/>
      <c r="L56" s="28"/>
    </row>
    <row r="57" spans="1:12" x14ac:dyDescent="0.2">
      <c r="A57" s="29" t="s">
        <v>291</v>
      </c>
      <c r="B57" s="28" t="s">
        <v>189</v>
      </c>
      <c r="C57" s="28" t="s">
        <v>190</v>
      </c>
      <c r="D57" s="28"/>
      <c r="E57" s="28"/>
    </row>
    <row r="58" spans="1:12" x14ac:dyDescent="0.2">
      <c r="B58" s="28"/>
      <c r="C58" s="28"/>
      <c r="D58" s="28"/>
      <c r="E58" s="28"/>
    </row>
    <row r="59" spans="1:12" x14ac:dyDescent="0.2">
      <c r="B59" s="28"/>
      <c r="C59" s="28"/>
      <c r="D59" s="28"/>
      <c r="E59" s="28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B5061-FCF5-4E17-99DB-4C0C357C948E}">
  <dimension ref="A1:M62"/>
  <sheetViews>
    <sheetView topLeftCell="A12" zoomScale="90" zoomScaleNormal="90" workbookViewId="0">
      <selection activeCell="C44" sqref="C44"/>
    </sheetView>
  </sheetViews>
  <sheetFormatPr baseColWidth="10" defaultColWidth="8.83203125" defaultRowHeight="16" x14ac:dyDescent="0.2"/>
  <cols>
    <col min="1" max="1" width="49" bestFit="1" customWidth="1"/>
    <col min="2" max="2" width="15.5" bestFit="1" customWidth="1"/>
    <col min="3" max="4" width="12.33203125" bestFit="1" customWidth="1"/>
    <col min="5" max="5" width="22.83203125" bestFit="1" customWidth="1"/>
    <col min="6" max="6" width="11.1640625" bestFit="1" customWidth="1"/>
    <col min="12" max="12" width="12.1640625" bestFit="1" customWidth="1"/>
  </cols>
  <sheetData>
    <row r="1" spans="1:7" x14ac:dyDescent="0.2">
      <c r="A1" s="32" t="s">
        <v>64</v>
      </c>
      <c r="B1" s="33"/>
      <c r="C1" s="33"/>
      <c r="D1" s="33"/>
      <c r="E1" s="33"/>
    </row>
    <row r="2" spans="1:7" x14ac:dyDescent="0.2">
      <c r="A2" s="34" t="s">
        <v>65</v>
      </c>
      <c r="B2" s="33"/>
      <c r="C2" s="33"/>
      <c r="D2" s="33"/>
      <c r="E2" s="33"/>
    </row>
    <row r="3" spans="1:7" x14ac:dyDescent="0.2">
      <c r="A3" s="35" t="s">
        <v>66</v>
      </c>
      <c r="B3" s="35" t="s">
        <v>67</v>
      </c>
      <c r="C3" s="35" t="s">
        <v>68</v>
      </c>
      <c r="D3" s="35" t="s">
        <v>69</v>
      </c>
      <c r="E3" s="36"/>
    </row>
    <row r="4" spans="1:7" x14ac:dyDescent="0.2">
      <c r="A4" s="40" t="s">
        <v>127</v>
      </c>
      <c r="B4" s="37" t="s">
        <v>128</v>
      </c>
      <c r="C4" s="37" t="s">
        <v>129</v>
      </c>
      <c r="D4" s="37" t="s">
        <v>71</v>
      </c>
      <c r="E4" s="38"/>
    </row>
    <row r="5" spans="1:7" x14ac:dyDescent="0.2">
      <c r="A5" s="40" t="s">
        <v>52</v>
      </c>
      <c r="B5" s="37" t="s">
        <v>191</v>
      </c>
      <c r="C5" s="37" t="s">
        <v>192</v>
      </c>
      <c r="D5" s="37" t="s">
        <v>70</v>
      </c>
      <c r="E5" s="38"/>
    </row>
    <row r="6" spans="1:7" x14ac:dyDescent="0.2">
      <c r="A6" s="29"/>
      <c r="B6" s="37"/>
      <c r="C6" s="37"/>
      <c r="D6" s="37"/>
      <c r="E6" s="38"/>
    </row>
    <row r="7" spans="1:7" x14ac:dyDescent="0.2">
      <c r="A7" s="35" t="s">
        <v>72</v>
      </c>
      <c r="B7" s="37"/>
      <c r="C7" s="37"/>
      <c r="D7" s="37"/>
      <c r="E7" s="38"/>
    </row>
    <row r="8" spans="1:7" x14ac:dyDescent="0.2">
      <c r="A8" s="35" t="s">
        <v>73</v>
      </c>
      <c r="B8" s="35" t="s">
        <v>47</v>
      </c>
      <c r="C8" s="35" t="s">
        <v>48</v>
      </c>
      <c r="D8" s="35" t="s">
        <v>49</v>
      </c>
      <c r="E8" s="35" t="s">
        <v>74</v>
      </c>
    </row>
    <row r="9" spans="1:7" x14ac:dyDescent="0.2">
      <c r="A9" s="40" t="s">
        <v>127</v>
      </c>
      <c r="B9">
        <v>6</v>
      </c>
      <c r="C9" s="43">
        <v>21656</v>
      </c>
      <c r="D9" s="37" t="s">
        <v>130</v>
      </c>
      <c r="E9" t="s">
        <v>70</v>
      </c>
    </row>
    <row r="10" spans="1:7" x14ac:dyDescent="0.2">
      <c r="A10" s="29"/>
      <c r="B10">
        <v>27</v>
      </c>
    </row>
    <row r="11" spans="1:7" x14ac:dyDescent="0.2">
      <c r="A11" s="35" t="s">
        <v>77</v>
      </c>
      <c r="B11" s="35" t="s">
        <v>78</v>
      </c>
      <c r="C11" s="35" t="s">
        <v>79</v>
      </c>
      <c r="D11" s="42" t="s">
        <v>68</v>
      </c>
      <c r="E11" s="35" t="s">
        <v>74</v>
      </c>
    </row>
    <row r="12" spans="1:7" x14ac:dyDescent="0.2">
      <c r="A12" s="40" t="s">
        <v>52</v>
      </c>
      <c r="B12" s="37" t="s">
        <v>193</v>
      </c>
      <c r="C12" s="37" t="s">
        <v>177</v>
      </c>
      <c r="D12" s="37" t="s">
        <v>194</v>
      </c>
      <c r="E12" s="28" t="s">
        <v>71</v>
      </c>
    </row>
    <row r="13" spans="1:7" x14ac:dyDescent="0.2">
      <c r="A13" s="29"/>
    </row>
    <row r="14" spans="1:7" x14ac:dyDescent="0.2">
      <c r="A14" s="44" t="s">
        <v>83</v>
      </c>
      <c r="B14" s="35" t="s">
        <v>84</v>
      </c>
      <c r="C14" s="35" t="s">
        <v>79</v>
      </c>
      <c r="D14" s="35" t="s">
        <v>68</v>
      </c>
      <c r="E14" s="48"/>
      <c r="F14" s="48"/>
      <c r="G14" s="48"/>
    </row>
    <row r="15" spans="1:7" x14ac:dyDescent="0.2">
      <c r="A15" s="40" t="s">
        <v>127</v>
      </c>
      <c r="B15" s="28" t="s">
        <v>131</v>
      </c>
      <c r="C15" s="28" t="s">
        <v>85</v>
      </c>
      <c r="D15" s="28" t="s">
        <v>132</v>
      </c>
      <c r="E15" s="28"/>
    </row>
    <row r="16" spans="1:7" x14ac:dyDescent="0.2">
      <c r="A16" s="40" t="s">
        <v>52</v>
      </c>
      <c r="B16" s="27" t="s">
        <v>195</v>
      </c>
      <c r="C16" s="27" t="s">
        <v>177</v>
      </c>
      <c r="D16" s="27" t="s">
        <v>196</v>
      </c>
      <c r="E16" s="27"/>
      <c r="F16" s="27"/>
    </row>
    <row r="17" spans="1:13" x14ac:dyDescent="0.2">
      <c r="A17" s="26"/>
      <c r="B17" s="27"/>
      <c r="C17" s="27"/>
      <c r="D17" s="30"/>
      <c r="E17" s="28"/>
      <c r="F17" s="25"/>
    </row>
    <row r="18" spans="1:13" x14ac:dyDescent="0.2">
      <c r="A18" s="23" t="s">
        <v>53</v>
      </c>
      <c r="B18" s="30"/>
      <c r="C18" s="30"/>
      <c r="D18" s="30"/>
      <c r="E18" s="30"/>
      <c r="F18" s="25"/>
    </row>
    <row r="19" spans="1:13" x14ac:dyDescent="0.2">
      <c r="A19" s="35" t="s">
        <v>86</v>
      </c>
      <c r="H19" s="50"/>
      <c r="I19" s="25"/>
      <c r="J19" s="25"/>
      <c r="K19" s="25"/>
      <c r="L19" s="25"/>
      <c r="M19" s="25"/>
    </row>
    <row r="20" spans="1:13" x14ac:dyDescent="0.2">
      <c r="A20" s="47" t="s">
        <v>127</v>
      </c>
      <c r="B20" s="35" t="s">
        <v>87</v>
      </c>
      <c r="C20" s="35" t="s">
        <v>68</v>
      </c>
      <c r="H20" s="24"/>
      <c r="I20" s="25"/>
      <c r="J20" s="25"/>
      <c r="K20" s="25"/>
      <c r="L20" s="25"/>
      <c r="M20" s="25"/>
    </row>
    <row r="21" spans="1:13" x14ac:dyDescent="0.2">
      <c r="A21" s="31" t="s">
        <v>317</v>
      </c>
      <c r="B21" s="28" t="s">
        <v>133</v>
      </c>
      <c r="C21" s="28" t="s">
        <v>89</v>
      </c>
      <c r="H21" s="24"/>
      <c r="I21" s="24"/>
      <c r="J21" s="24"/>
      <c r="K21" s="24"/>
      <c r="L21" s="24"/>
      <c r="M21" s="24"/>
    </row>
    <row r="22" spans="1:13" x14ac:dyDescent="0.2">
      <c r="A22" s="31" t="s">
        <v>305</v>
      </c>
      <c r="B22" s="28" t="s">
        <v>134</v>
      </c>
      <c r="C22" s="28" t="s">
        <v>135</v>
      </c>
      <c r="H22" s="28"/>
      <c r="I22" s="28"/>
      <c r="J22" s="28"/>
      <c r="K22" s="28"/>
      <c r="L22" s="28"/>
      <c r="M22" s="28"/>
    </row>
    <row r="23" spans="1:13" x14ac:dyDescent="0.2">
      <c r="A23" s="31" t="s">
        <v>310</v>
      </c>
      <c r="B23" s="28" t="s">
        <v>136</v>
      </c>
      <c r="C23" s="28" t="s">
        <v>137</v>
      </c>
      <c r="H23" s="28"/>
      <c r="I23" s="28"/>
      <c r="J23" s="28"/>
      <c r="K23" s="28"/>
      <c r="L23" s="28"/>
    </row>
    <row r="24" spans="1:13" x14ac:dyDescent="0.2">
      <c r="A24" s="31" t="s">
        <v>300</v>
      </c>
      <c r="B24" s="28" t="s">
        <v>138</v>
      </c>
      <c r="C24" s="28" t="s">
        <v>139</v>
      </c>
      <c r="H24" s="28"/>
      <c r="I24" s="28"/>
      <c r="J24" s="28"/>
      <c r="K24" s="28"/>
      <c r="L24" s="28"/>
    </row>
    <row r="25" spans="1:13" s="55" customFormat="1" x14ac:dyDescent="0.2">
      <c r="A25" s="31" t="s">
        <v>299</v>
      </c>
      <c r="B25" s="28" t="s">
        <v>338</v>
      </c>
      <c r="C25" s="28" t="s">
        <v>339</v>
      </c>
      <c r="H25" s="38"/>
      <c r="I25" s="38"/>
      <c r="J25" s="38"/>
      <c r="K25" s="38"/>
      <c r="L25" s="38"/>
    </row>
    <row r="26" spans="1:13" x14ac:dyDescent="0.2">
      <c r="A26" s="31" t="s">
        <v>301</v>
      </c>
      <c r="B26" s="28" t="s">
        <v>140</v>
      </c>
      <c r="C26" s="28" t="s">
        <v>141</v>
      </c>
      <c r="H26" s="28"/>
      <c r="I26" s="28"/>
      <c r="J26" s="28"/>
      <c r="K26" s="28"/>
      <c r="L26" s="28"/>
    </row>
    <row r="27" spans="1:13" x14ac:dyDescent="0.2">
      <c r="A27" s="31" t="s">
        <v>318</v>
      </c>
      <c r="B27" s="28" t="s">
        <v>142</v>
      </c>
      <c r="C27" s="28" t="s">
        <v>143</v>
      </c>
      <c r="H27" s="28"/>
      <c r="I27" s="28"/>
      <c r="J27" s="28"/>
      <c r="K27" s="28"/>
      <c r="L27" s="28"/>
    </row>
    <row r="28" spans="1:13" x14ac:dyDescent="0.2">
      <c r="A28" s="31" t="s">
        <v>319</v>
      </c>
      <c r="B28" s="28" t="s">
        <v>144</v>
      </c>
      <c r="C28" s="28" t="s">
        <v>54</v>
      </c>
      <c r="H28" s="28"/>
      <c r="I28" s="28"/>
      <c r="J28" s="28"/>
      <c r="K28" s="28"/>
      <c r="L28" s="28"/>
      <c r="M28" s="28"/>
    </row>
    <row r="29" spans="1:13" x14ac:dyDescent="0.2">
      <c r="A29" s="31" t="s">
        <v>320</v>
      </c>
      <c r="B29" s="28" t="s">
        <v>145</v>
      </c>
      <c r="C29" s="28" t="s">
        <v>146</v>
      </c>
      <c r="H29" s="28"/>
      <c r="I29" s="28"/>
      <c r="J29" s="28"/>
      <c r="K29" s="28"/>
      <c r="L29" s="28"/>
      <c r="M29" s="28"/>
    </row>
    <row r="30" spans="1:13" x14ac:dyDescent="0.2">
      <c r="A30" s="31" t="s">
        <v>321</v>
      </c>
      <c r="B30" s="28" t="s">
        <v>147</v>
      </c>
      <c r="C30" s="28" t="s">
        <v>148</v>
      </c>
      <c r="H30" s="28"/>
      <c r="I30" s="28"/>
      <c r="J30" s="28"/>
      <c r="K30" s="28"/>
      <c r="L30" s="28"/>
      <c r="M30" s="28"/>
    </row>
    <row r="31" spans="1:13" x14ac:dyDescent="0.2">
      <c r="A31" s="31" t="s">
        <v>322</v>
      </c>
      <c r="B31" s="28" t="s">
        <v>149</v>
      </c>
      <c r="C31" s="28" t="s">
        <v>150</v>
      </c>
      <c r="H31" s="28"/>
      <c r="I31" s="28"/>
      <c r="J31" s="28"/>
      <c r="K31" s="28"/>
      <c r="L31" s="28"/>
      <c r="M31" s="28"/>
    </row>
    <row r="32" spans="1:13" x14ac:dyDescent="0.2">
      <c r="A32" s="31" t="s">
        <v>311</v>
      </c>
      <c r="B32" s="28" t="s">
        <v>151</v>
      </c>
      <c r="C32" s="28" t="s">
        <v>152</v>
      </c>
      <c r="H32" s="28"/>
      <c r="I32" s="28"/>
      <c r="J32" s="28"/>
      <c r="K32" s="28"/>
      <c r="L32" s="28"/>
      <c r="M32" s="28"/>
    </row>
    <row r="33" spans="1:13" x14ac:dyDescent="0.2">
      <c r="A33" s="31" t="s">
        <v>306</v>
      </c>
      <c r="B33" s="28" t="s">
        <v>153</v>
      </c>
      <c r="C33" s="28" t="s">
        <v>54</v>
      </c>
      <c r="H33" s="28"/>
      <c r="I33" s="28"/>
      <c r="J33" s="28"/>
      <c r="K33" s="28"/>
      <c r="L33" s="28"/>
    </row>
    <row r="34" spans="1:13" x14ac:dyDescent="0.2">
      <c r="A34" s="31" t="s">
        <v>307</v>
      </c>
      <c r="B34" s="28" t="s">
        <v>154</v>
      </c>
      <c r="C34" s="28" t="s">
        <v>54</v>
      </c>
      <c r="H34" s="28"/>
      <c r="I34" s="28"/>
      <c r="J34" s="28"/>
      <c r="K34" s="28"/>
      <c r="L34" s="28"/>
    </row>
    <row r="35" spans="1:13" x14ac:dyDescent="0.2">
      <c r="A35" s="31" t="s">
        <v>308</v>
      </c>
      <c r="B35" s="28" t="s">
        <v>155</v>
      </c>
      <c r="C35" s="28" t="s">
        <v>54</v>
      </c>
      <c r="H35" s="28"/>
      <c r="I35" s="28"/>
      <c r="J35" s="28"/>
      <c r="K35" s="28"/>
      <c r="L35" s="28"/>
    </row>
    <row r="36" spans="1:13" x14ac:dyDescent="0.2">
      <c r="A36" s="31" t="s">
        <v>312</v>
      </c>
      <c r="B36" s="28" t="s">
        <v>156</v>
      </c>
      <c r="C36" s="28" t="s">
        <v>54</v>
      </c>
      <c r="H36" s="28"/>
      <c r="I36" s="28"/>
      <c r="J36" s="28"/>
      <c r="K36" s="28"/>
      <c r="L36" s="28"/>
    </row>
    <row r="37" spans="1:13" x14ac:dyDescent="0.2">
      <c r="A37" s="31" t="s">
        <v>313</v>
      </c>
      <c r="B37" s="28" t="s">
        <v>157</v>
      </c>
      <c r="C37" s="28" t="s">
        <v>158</v>
      </c>
      <c r="H37" s="28"/>
      <c r="I37" s="28"/>
      <c r="J37" s="28"/>
      <c r="K37" s="28"/>
      <c r="L37" s="28"/>
    </row>
    <row r="38" spans="1:13" x14ac:dyDescent="0.2">
      <c r="A38" s="31" t="s">
        <v>314</v>
      </c>
      <c r="B38" s="28" t="s">
        <v>159</v>
      </c>
      <c r="C38" s="28" t="s">
        <v>160</v>
      </c>
      <c r="H38" s="28"/>
      <c r="I38" s="28"/>
      <c r="J38" s="28"/>
      <c r="K38" s="28"/>
      <c r="L38" s="28"/>
    </row>
    <row r="39" spans="1:13" x14ac:dyDescent="0.2">
      <c r="A39" s="31" t="s">
        <v>303</v>
      </c>
      <c r="B39" s="28" t="s">
        <v>161</v>
      </c>
      <c r="C39" s="28" t="s">
        <v>162</v>
      </c>
      <c r="H39" s="28"/>
      <c r="I39" s="28"/>
      <c r="J39" s="28"/>
      <c r="K39" s="28"/>
      <c r="L39" s="28"/>
    </row>
    <row r="40" spans="1:13" x14ac:dyDescent="0.2">
      <c r="A40" s="31" t="s">
        <v>302</v>
      </c>
      <c r="B40" s="28" t="s">
        <v>163</v>
      </c>
      <c r="C40" s="28" t="s">
        <v>54</v>
      </c>
      <c r="H40" s="28"/>
      <c r="I40" s="28"/>
      <c r="J40" s="28"/>
      <c r="K40" s="28"/>
      <c r="L40" s="28"/>
    </row>
    <row r="41" spans="1:13" x14ac:dyDescent="0.2">
      <c r="A41" s="31" t="s">
        <v>304</v>
      </c>
      <c r="B41" s="28" t="s">
        <v>164</v>
      </c>
      <c r="C41" s="28" t="s">
        <v>54</v>
      </c>
      <c r="H41" s="28"/>
      <c r="I41" s="28"/>
      <c r="J41" s="28"/>
      <c r="K41" s="28"/>
      <c r="L41" s="28"/>
    </row>
    <row r="42" spans="1:13" x14ac:dyDescent="0.2">
      <c r="A42" s="47" t="s">
        <v>52</v>
      </c>
      <c r="B42" s="42" t="s">
        <v>87</v>
      </c>
      <c r="C42" s="42" t="s">
        <v>68</v>
      </c>
      <c r="H42" s="28"/>
      <c r="I42" s="28"/>
      <c r="J42" s="28"/>
      <c r="K42" s="28"/>
      <c r="L42" s="28"/>
    </row>
    <row r="43" spans="1:13" x14ac:dyDescent="0.2">
      <c r="A43" s="31" t="s">
        <v>300</v>
      </c>
      <c r="B43" s="28" t="s">
        <v>165</v>
      </c>
      <c r="C43" s="28" t="s">
        <v>166</v>
      </c>
      <c r="H43" s="24"/>
      <c r="I43" s="24"/>
      <c r="J43" s="24"/>
      <c r="K43" s="24"/>
      <c r="L43" s="24"/>
      <c r="M43" s="24"/>
    </row>
    <row r="44" spans="1:13" s="55" customFormat="1" x14ac:dyDescent="0.2">
      <c r="A44" s="31" t="s">
        <v>299</v>
      </c>
      <c r="B44" s="28" t="s">
        <v>341</v>
      </c>
      <c r="C44" s="28" t="s">
        <v>340</v>
      </c>
      <c r="H44" s="38"/>
      <c r="I44" s="38"/>
      <c r="J44" s="38"/>
      <c r="K44" s="38"/>
      <c r="L44" s="38"/>
      <c r="M44" s="38"/>
    </row>
    <row r="45" spans="1:13" x14ac:dyDescent="0.2">
      <c r="A45" s="31" t="s">
        <v>301</v>
      </c>
      <c r="B45" s="28" t="s">
        <v>167</v>
      </c>
      <c r="C45" s="28" t="s">
        <v>168</v>
      </c>
      <c r="H45" s="28"/>
      <c r="I45" s="28"/>
      <c r="J45" s="28"/>
      <c r="K45" s="28"/>
      <c r="L45" s="28"/>
      <c r="M45" s="28"/>
    </row>
    <row r="46" spans="1:13" x14ac:dyDescent="0.2">
      <c r="A46" s="31" t="s">
        <v>305</v>
      </c>
      <c r="B46" s="28" t="s">
        <v>197</v>
      </c>
      <c r="C46" s="28" t="s">
        <v>198</v>
      </c>
      <c r="H46" s="28"/>
      <c r="I46" s="28"/>
      <c r="J46" s="28"/>
      <c r="K46" s="28"/>
      <c r="L46" s="28"/>
      <c r="M46" s="28"/>
    </row>
    <row r="47" spans="1:13" x14ac:dyDescent="0.2">
      <c r="A47" s="31" t="s">
        <v>310</v>
      </c>
      <c r="B47" s="28" t="s">
        <v>199</v>
      </c>
      <c r="C47" s="28" t="s">
        <v>200</v>
      </c>
      <c r="H47" s="28"/>
      <c r="I47" s="28"/>
      <c r="J47" s="28"/>
      <c r="K47" s="28"/>
      <c r="L47" s="28"/>
      <c r="M47" s="28"/>
    </row>
    <row r="48" spans="1:13" x14ac:dyDescent="0.2">
      <c r="A48" s="31" t="s">
        <v>303</v>
      </c>
      <c r="B48" s="28" t="s">
        <v>169</v>
      </c>
      <c r="C48" s="28" t="s">
        <v>170</v>
      </c>
      <c r="H48" s="28"/>
      <c r="I48" s="28"/>
      <c r="J48" s="28"/>
      <c r="K48" s="28"/>
      <c r="L48" s="28"/>
      <c r="M48" s="28"/>
    </row>
    <row r="49" spans="1:13" x14ac:dyDescent="0.2">
      <c r="A49" s="31" t="s">
        <v>302</v>
      </c>
      <c r="B49" s="28" t="s">
        <v>171</v>
      </c>
      <c r="C49" s="28" t="s">
        <v>54</v>
      </c>
      <c r="H49" s="28"/>
      <c r="I49" s="28"/>
      <c r="J49" s="28"/>
      <c r="K49" s="28"/>
      <c r="L49" s="28"/>
      <c r="M49" s="28"/>
    </row>
    <row r="50" spans="1:13" x14ac:dyDescent="0.2">
      <c r="A50" s="31" t="s">
        <v>309</v>
      </c>
      <c r="B50" s="28" t="s">
        <v>201</v>
      </c>
      <c r="C50" s="28" t="s">
        <v>54</v>
      </c>
      <c r="H50" s="28"/>
      <c r="I50" s="28"/>
      <c r="J50" s="28"/>
      <c r="K50" s="28"/>
      <c r="L50" s="28"/>
      <c r="M50" s="28"/>
    </row>
    <row r="51" spans="1:13" x14ac:dyDescent="0.2">
      <c r="A51" s="31" t="s">
        <v>315</v>
      </c>
      <c r="B51" s="28" t="s">
        <v>202</v>
      </c>
      <c r="C51" s="28" t="s">
        <v>54</v>
      </c>
      <c r="H51" s="28"/>
      <c r="I51" s="28"/>
      <c r="J51" s="28"/>
      <c r="K51" s="28"/>
      <c r="L51" s="28"/>
      <c r="M51" s="28"/>
    </row>
    <row r="52" spans="1:13" x14ac:dyDescent="0.2">
      <c r="A52" s="31" t="s">
        <v>304</v>
      </c>
      <c r="B52" s="28" t="s">
        <v>172</v>
      </c>
      <c r="C52" s="28" t="s">
        <v>173</v>
      </c>
      <c r="H52" s="28"/>
      <c r="I52" s="28"/>
      <c r="J52" s="28"/>
      <c r="K52" s="28"/>
      <c r="L52" s="28"/>
    </row>
    <row r="53" spans="1:13" x14ac:dyDescent="0.2">
      <c r="A53" s="29" t="s">
        <v>308</v>
      </c>
      <c r="B53" s="28" t="s">
        <v>203</v>
      </c>
      <c r="C53" s="28" t="s">
        <v>54</v>
      </c>
      <c r="H53" s="28"/>
      <c r="I53" s="28"/>
      <c r="J53" s="28"/>
      <c r="K53" s="28"/>
      <c r="L53" s="28"/>
      <c r="M53" s="28"/>
    </row>
    <row r="54" spans="1:13" x14ac:dyDescent="0.2">
      <c r="A54" s="29" t="s">
        <v>314</v>
      </c>
      <c r="B54" s="28" t="s">
        <v>204</v>
      </c>
      <c r="C54" s="28" t="s">
        <v>205</v>
      </c>
    </row>
    <row r="55" spans="1:13" x14ac:dyDescent="0.2">
      <c r="A55" s="29" t="s">
        <v>307</v>
      </c>
      <c r="B55" s="28" t="s">
        <v>206</v>
      </c>
      <c r="C55" s="28" t="s">
        <v>207</v>
      </c>
    </row>
    <row r="56" spans="1:13" x14ac:dyDescent="0.2">
      <c r="A56" s="29" t="s">
        <v>313</v>
      </c>
      <c r="B56" s="28" t="s">
        <v>208</v>
      </c>
      <c r="C56" s="28" t="s">
        <v>209</v>
      </c>
    </row>
    <row r="57" spans="1:13" x14ac:dyDescent="0.2">
      <c r="A57" s="29" t="s">
        <v>316</v>
      </c>
      <c r="B57" s="28" t="s">
        <v>210</v>
      </c>
      <c r="C57" s="28" t="s">
        <v>54</v>
      </c>
    </row>
    <row r="58" spans="1:13" x14ac:dyDescent="0.2">
      <c r="B58" s="28"/>
      <c r="C58" s="28"/>
    </row>
    <row r="59" spans="1:13" x14ac:dyDescent="0.2">
      <c r="B59" s="28"/>
      <c r="C59" s="28"/>
    </row>
    <row r="60" spans="1:13" x14ac:dyDescent="0.2">
      <c r="B60" s="28"/>
      <c r="C60" s="28"/>
    </row>
    <row r="61" spans="1:13" x14ac:dyDescent="0.2">
      <c r="B61" s="28"/>
      <c r="C61" s="28"/>
    </row>
    <row r="62" spans="1:13" x14ac:dyDescent="0.2">
      <c r="B62" s="28"/>
      <c r="C62" s="28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1 protein_bradford</vt:lpstr>
      <vt:lpstr>2 Co_ICP</vt:lpstr>
      <vt:lpstr>3 cobalt_protein</vt:lpstr>
      <vt:lpstr>4 Ni_ICP</vt:lpstr>
      <vt:lpstr>5 nickel_protein</vt:lpstr>
      <vt:lpstr>6 cobalt_stats</vt:lpstr>
      <vt:lpstr>7 nickel_stats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Corinna Si</dc:creator>
  <cp:lastModifiedBy>Corinna Sickinger</cp:lastModifiedBy>
  <dcterms:created xsi:type="dcterms:W3CDTF">2023-10-23T07:55:21Z</dcterms:created>
  <dcterms:modified xsi:type="dcterms:W3CDTF">2025-08-21T06:45:56Z</dcterms:modified>
</cp:coreProperties>
</file>